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DaliaJ\Desktop\"/>
    </mc:Choice>
  </mc:AlternateContent>
  <xr:revisionPtr revIDLastSave="0" documentId="13_ncr:1_{42001A87-71F8-4BB9-93B6-324751C45A93}" xr6:coauthVersionLast="47" xr6:coauthVersionMax="47" xr10:uidLastSave="{00000000-0000-0000-0000-000000000000}"/>
  <bookViews>
    <workbookView xWindow="-108" yWindow="-108" windowWidth="23256" windowHeight="12720" firstSheet="3" activeTab="3" xr2:uid="{A7F231E7-175F-4D18-AEF4-5C5D0777EE43}"/>
  </bookViews>
  <sheets>
    <sheet name="table" sheetId="1" state="veryHidden" r:id="rId1"/>
    <sheet name="Duomenys " sheetId="6" state="veryHidden" r:id="rId2"/>
    <sheet name="irankiui parengti" sheetId="3" state="veryHidden" r:id="rId3"/>
    <sheet name="Calculator " sheetId="8" r:id="rId4"/>
  </sheets>
  <definedNames>
    <definedName name="atstumu_ikainiai">#REF!</definedName>
    <definedName name="dist_iki">#REF!</definedName>
    <definedName name="dist_kaina">#REF!</definedName>
    <definedName name="dist_nuo">#REF!</definedName>
    <definedName name="saliu_ikainiai">#REF!</definedName>
    <definedName name="Tarifai">'Duomenys '!$B$4:$H$30</definedName>
    <definedName name="Valstybes">'Duomenys '!$B$4:$B$30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8" l="1"/>
  <c r="G60" i="8"/>
  <c r="K14" i="8" l="1" a="1"/>
  <c r="K14" i="8" s="1"/>
  <c r="G45" i="8"/>
  <c r="K13" i="8" a="1"/>
  <c r="K13" i="8" s="1"/>
  <c r="I60" i="8" l="1"/>
  <c r="G46" i="8"/>
  <c r="I46" i="8" s="1"/>
  <c r="G47" i="8"/>
  <c r="I47" i="8" s="1"/>
  <c r="G48" i="8"/>
  <c r="I48" i="8" s="1"/>
  <c r="G49" i="8"/>
  <c r="I49" i="8" s="1"/>
  <c r="G50" i="8"/>
  <c r="I50" i="8" s="1"/>
  <c r="G51" i="8"/>
  <c r="I51" i="8" s="1"/>
  <c r="G52" i="8"/>
  <c r="I52" i="8" s="1"/>
  <c r="G53" i="8"/>
  <c r="I53" i="8" s="1"/>
  <c r="G54" i="8"/>
  <c r="I54" i="8" s="1"/>
  <c r="K17" i="8" a="1"/>
  <c r="K17" i="8" s="1"/>
  <c r="K15" i="8" a="1"/>
  <c r="K15" i="8" s="1"/>
  <c r="K16" i="8" a="1"/>
  <c r="K16" i="8" s="1"/>
  <c r="K18" i="8" a="1"/>
  <c r="K18" i="8" s="1"/>
  <c r="K19" i="8" a="1"/>
  <c r="K19" i="8" s="1"/>
  <c r="K20" i="8" a="1"/>
  <c r="K20" i="8" s="1"/>
  <c r="K21" i="8" a="1"/>
  <c r="K21" i="8" s="1"/>
  <c r="K22" i="8" a="1"/>
  <c r="K22" i="8" s="1"/>
  <c r="E8" i="8"/>
  <c r="O15" i="8" s="1"/>
  <c r="D8" i="8"/>
  <c r="J14" i="8" s="1"/>
  <c r="G69" i="8"/>
  <c r="I69" i="8" s="1"/>
  <c r="G68" i="8"/>
  <c r="I68" i="8" s="1"/>
  <c r="G67" i="8"/>
  <c r="I67" i="8" s="1"/>
  <c r="G66" i="8"/>
  <c r="I66" i="8" s="1"/>
  <c r="G65" i="8"/>
  <c r="I65" i="8" s="1"/>
  <c r="G64" i="8"/>
  <c r="I64" i="8" s="1"/>
  <c r="G63" i="8"/>
  <c r="I63" i="8" s="1"/>
  <c r="G62" i="8"/>
  <c r="I62" i="8" s="1"/>
  <c r="G61" i="8"/>
  <c r="I45" i="8"/>
  <c r="G55" i="8" l="1"/>
  <c r="G70" i="8"/>
  <c r="C78" i="8"/>
  <c r="I61" i="8"/>
  <c r="I55" i="8"/>
  <c r="C77" i="8"/>
  <c r="C76" i="8"/>
  <c r="L20" i="8"/>
  <c r="L15" i="8"/>
  <c r="O17" i="8"/>
  <c r="J21" i="8"/>
  <c r="L14" i="8"/>
  <c r="O22" i="8"/>
  <c r="M19" i="8"/>
  <c r="J17" i="8"/>
  <c r="L18" i="8"/>
  <c r="L17" i="8"/>
  <c r="O21" i="8"/>
  <c r="M15" i="8"/>
  <c r="L22" i="8"/>
  <c r="L21" i="8"/>
  <c r="L16" i="8"/>
  <c r="J13" i="8"/>
  <c r="O18" i="8"/>
  <c r="O14" i="8"/>
  <c r="L19" i="8"/>
  <c r="J20" i="8"/>
  <c r="O13" i="8"/>
  <c r="O20" i="8"/>
  <c r="O16" i="8"/>
  <c r="M21" i="8"/>
  <c r="M17" i="8"/>
  <c r="J19" i="8"/>
  <c r="J15" i="8"/>
  <c r="L13" i="8"/>
  <c r="M22" i="8"/>
  <c r="M18" i="8"/>
  <c r="M14" i="8"/>
  <c r="J16" i="8"/>
  <c r="O19" i="8"/>
  <c r="M20" i="8"/>
  <c r="M16" i="8"/>
  <c r="J22" i="8"/>
  <c r="J18" i="8"/>
  <c r="M13" i="8"/>
  <c r="K3" i="1"/>
  <c r="O3" i="1"/>
  <c r="O4" i="1"/>
  <c r="O5" i="1"/>
  <c r="O6" i="1"/>
  <c r="O7" i="1"/>
  <c r="O8" i="1"/>
  <c r="O9" i="1"/>
  <c r="O10" i="1"/>
  <c r="O11" i="1"/>
  <c r="O12" i="1"/>
  <c r="O13" i="1"/>
  <c r="O14" i="1"/>
  <c r="O15" i="1"/>
  <c r="O16" i="1"/>
  <c r="O17" i="1"/>
  <c r="O18" i="1"/>
  <c r="O19" i="1"/>
  <c r="O20" i="1"/>
  <c r="O21" i="1"/>
  <c r="O22" i="1"/>
  <c r="O23" i="1"/>
  <c r="O24" i="1"/>
  <c r="O25" i="1"/>
  <c r="O26" i="1"/>
  <c r="O27" i="1"/>
  <c r="O28" i="1"/>
  <c r="O29" i="1"/>
  <c r="M3" i="1"/>
  <c r="M4" i="1"/>
  <c r="M5" i="1"/>
  <c r="M6" i="1"/>
  <c r="M7" i="1"/>
  <c r="M8" i="1"/>
  <c r="M9" i="1"/>
  <c r="M10" i="1"/>
  <c r="M11" i="1"/>
  <c r="M12" i="1"/>
  <c r="M13" i="1"/>
  <c r="M14" i="1"/>
  <c r="M15" i="1"/>
  <c r="M16" i="1"/>
  <c r="M17" i="1"/>
  <c r="M18" i="1"/>
  <c r="M19" i="1"/>
  <c r="M20" i="1"/>
  <c r="M21" i="1"/>
  <c r="M22" i="1"/>
  <c r="M23" i="1"/>
  <c r="M24" i="1"/>
  <c r="M25" i="1"/>
  <c r="M26" i="1"/>
  <c r="M27" i="1"/>
  <c r="M28" i="1"/>
  <c r="M29" i="1"/>
  <c r="L4" i="1"/>
  <c r="L5" i="1"/>
  <c r="L6" i="1"/>
  <c r="L7" i="1"/>
  <c r="L8" i="1"/>
  <c r="L9" i="1"/>
  <c r="L10" i="1"/>
  <c r="L11" i="1"/>
  <c r="L12" i="1"/>
  <c r="L13" i="1"/>
  <c r="L14" i="1"/>
  <c r="L15" i="1"/>
  <c r="L16" i="1"/>
  <c r="L17" i="1"/>
  <c r="L18" i="1"/>
  <c r="L19" i="1"/>
  <c r="L20" i="1"/>
  <c r="L21" i="1"/>
  <c r="L22" i="1"/>
  <c r="L23" i="1"/>
  <c r="L24" i="1"/>
  <c r="L25" i="1"/>
  <c r="L26" i="1"/>
  <c r="L27" i="1"/>
  <c r="L28" i="1"/>
  <c r="L29" i="1"/>
  <c r="L3" i="1"/>
  <c r="K7" i="1"/>
  <c r="N7" i="1" s="1"/>
  <c r="K6" i="1"/>
  <c r="N6" i="1" s="1"/>
  <c r="K4" i="1"/>
  <c r="N4" i="1" s="1"/>
  <c r="N3" i="1"/>
  <c r="K5" i="1"/>
  <c r="K8" i="1"/>
  <c r="N8" i="1" s="1"/>
  <c r="K9" i="1"/>
  <c r="N9" i="1" s="1"/>
  <c r="K10" i="1"/>
  <c r="N10" i="1" s="1"/>
  <c r="K11" i="1"/>
  <c r="N11" i="1" s="1"/>
  <c r="K12" i="1"/>
  <c r="N12" i="1" s="1"/>
  <c r="K13" i="1"/>
  <c r="N13" i="1" s="1"/>
  <c r="K14" i="1"/>
  <c r="N14" i="1" s="1"/>
  <c r="K15" i="1"/>
  <c r="N15" i="1" s="1"/>
  <c r="K16" i="1"/>
  <c r="N16" i="1" s="1"/>
  <c r="K17" i="1"/>
  <c r="N17" i="1" s="1"/>
  <c r="K18" i="1"/>
  <c r="N18" i="1" s="1"/>
  <c r="K19" i="1"/>
  <c r="N19" i="1" s="1"/>
  <c r="K20" i="1"/>
  <c r="N20" i="1" s="1"/>
  <c r="K21" i="1"/>
  <c r="N21" i="1" s="1"/>
  <c r="K22" i="1"/>
  <c r="N22" i="1" s="1"/>
  <c r="K23" i="1"/>
  <c r="N23" i="1" s="1"/>
  <c r="K24" i="1"/>
  <c r="N24" i="1" s="1"/>
  <c r="K25" i="1"/>
  <c r="N25" i="1" s="1"/>
  <c r="K26" i="1"/>
  <c r="N26" i="1" s="1"/>
  <c r="K27" i="1"/>
  <c r="N27" i="1" s="1"/>
  <c r="K28" i="1"/>
  <c r="N28" i="1" s="1"/>
  <c r="K29" i="1"/>
  <c r="N29" i="1" s="1"/>
  <c r="Q13" i="8" l="1"/>
  <c r="R13" i="8" s="1"/>
  <c r="Q15" i="8"/>
  <c r="R15" i="8" s="1"/>
  <c r="Q19" i="8"/>
  <c r="R19" i="8" s="1"/>
  <c r="Q18" i="8"/>
  <c r="R18" i="8" s="1"/>
  <c r="Q22" i="8"/>
  <c r="R22" i="8" s="1"/>
  <c r="Q16" i="8"/>
  <c r="R16" i="8" s="1"/>
  <c r="Q20" i="8"/>
  <c r="R20" i="8" s="1"/>
  <c r="Q17" i="8"/>
  <c r="R17" i="8" s="1"/>
  <c r="Q21" i="8"/>
  <c r="R21" i="8" s="1"/>
  <c r="Q14" i="8"/>
  <c r="R14" i="8" s="1"/>
  <c r="N5" i="1"/>
  <c r="C75" i="8" l="1"/>
  <c r="C80" i="8" s="1"/>
  <c r="R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tc={11199D70-68B8-47EC-9D18-E217D32DC721}</author>
    <author>tc={9472F79F-B938-4AB3-AAE6-94DEADFF1DFC}</author>
    <author>tc={27F76291-E11E-4A01-BB8F-CF4BA745491C}</author>
  </authors>
  <commentList>
    <comment ref="F2" authorId="0" shapeId="0" xr:uid="{11199D70-68B8-47EC-9D18-E217D32DC721}">
      <text>
        <t>[Threaded comment]
Your version of Excel allows you to read this threaded comment; however, any edits to it will get removed if the file is opened in a newer version of Excel. Learn more: https://go.microsoft.com/fwlink/?linkid=870924
Comment:
    A daily top-up amount is applied, for the mobility phase, to participants of an ALMA operation who are spending their work-related stay abroad within a Member State with higher living costs than the Member State where the other phases of the operation take place.</t>
      </text>
    </comment>
    <comment ref="H2" authorId="1" shapeId="0" xr:uid="{9472F79F-B938-4AB3-AAE6-94DEADFF1DFC}">
      <text>
        <t>[Threaded comment]
Your version of Excel allows you to read this threaded comment; however, any edits to it will get removed if the file is opened in a newer version of Excel. Learn more: https://go.microsoft.com/fwlink/?linkid=870924
Comment:
    is applied for the number of days of the respective individual’s participation in an ALMA operation for all participants who find employment, enrol in or re-enter further training, education or a labour-market programme within 6 months after exiting the ALMA operation.</t>
      </text>
    </comment>
    <comment ref="E3" authorId="2" shapeId="0" xr:uid="{27F76291-E11E-4A01-BB8F-CF4BA745491C}">
      <text>
        <t>[Threaded comment]
Your version of Excel allows you to read this threaded comment; however, any edits to it will get removed if the file is opened in a newer version of Excel. Learn more: https://go.microsoft.com/fwlink/?linkid=870924
Comment:
    Number of days participated in any phase of the operation (preparatory, mobility, and follow-up phase) per person
Reply:
     where the beneficiary implements the operation.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tc={1358D230-90DA-4FB1-B979-5A70D9ED4EFE}</author>
    <author>tc={E750AC88-8F13-4D6D-A014-A192A331339D}</author>
  </authors>
  <commentList>
    <comment ref="F42" authorId="0" shapeId="0" xr:uid="{1358D230-90DA-4FB1-B979-5A70D9ED4EFE}">
      <text>
        <t>[Threaded comment]
Your version of Excel allows you to read this threaded comment; however, any edits to it will get removed if the file is opened in a newer version of Excel. Learn more: https://go.microsoft.com/fwlink/?linkid=870924
Comment:
    Padaryti neprivalomą įvesti, nes gali tokių ir nebūti</t>
      </text>
    </comment>
    <comment ref="F56" authorId="1" shapeId="0" xr:uid="{E750AC88-8F13-4D6D-A014-A192A331339D}">
      <text>
        <t>[Threaded comment]
Your version of Excel allows you to read this threaded comment; however, any edits to it will get removed if the file is opened in a newer version of Excel. Learn more: https://go.microsoft.com/fwlink/?linkid=870924
Comment:
    Padaryti neprivalomą įvesti, nes gali tokių ir nebūti</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<sst xmlns="http://schemas.openxmlformats.org/spreadsheetml/2006/main" count="323" uniqueCount="227">
  <si>
    <t xml:space="preserve">ŠALIS </t>
  </si>
  <si>
    <t>cost of one day of one participant (EUR)
ALMA manual (23 psl.)</t>
  </si>
  <si>
    <t>skrydžio fiksuotas įkainis (pagal EK Erasmus+ atstumų skaičiuoklę) ima tik vidurkis</t>
  </si>
  <si>
    <t>vietinių kelionių (TI) išlaidų fiksuotasis įkainis/dieną, eurais, pagal FĮ-010</t>
  </si>
  <si>
    <t>kitų išvykos (TI) išlaidų fiksuotasis įkainis/dieną, eurais, pagal FĮ-010</t>
  </si>
  <si>
    <t>Dienpinigiai (EUR/dieną) (pagal FĮ-010, Mokslinių išvykų išlaidų fiksuotųjų įkainių apskaičiavimo ataskaita)</t>
  </si>
  <si>
    <t>Dienpinigiai (EUR/dieną) (pagal EK mission allowances for countries inside the EU)</t>
  </si>
  <si>
    <t>Apgyvendinimas (EUR/naktį) (pagal FĮ-010, Mokslinių išvykų išlaidų fiks. įkainių apskaičiavimo ataskaita)</t>
  </si>
  <si>
    <t>Apgyvendinimas (EUR/naktį) (pagal EK mission allowances for countries inside the EU)</t>
  </si>
  <si>
    <t xml:space="preserve">DU išlaidos (4 mėn., 40 dienų) </t>
  </si>
  <si>
    <t>1 kelionės 1 asm. kaina (pagal FĮ-010) (3 dienos)</t>
  </si>
  <si>
    <t>1 kelionės 1 asm. kaina (pagal EK įkainius) (3 dienos)</t>
  </si>
  <si>
    <t>bendra kaina 1 fazei: 40 d. DU, 2 kelionės 2 asm. į užsienį, vietinės kelionės, kt. išlaidos (pagal FĮ-010)</t>
  </si>
  <si>
    <t>bendra kaina 1 fazei: 40 d. DU, 2 kelionės 2 asm. į užsienį, vietinės kelionės, kt. išlaidos (pagal EK įkainius)</t>
  </si>
  <si>
    <t xml:space="preserve">Austria  </t>
  </si>
  <si>
    <t xml:space="preserve">Belgium </t>
  </si>
  <si>
    <t xml:space="preserve">Bulgaria </t>
  </si>
  <si>
    <t xml:space="preserve">Croatia </t>
  </si>
  <si>
    <t xml:space="preserve">Cyprus </t>
  </si>
  <si>
    <t>Czechia</t>
  </si>
  <si>
    <t xml:space="preserve">Denmark </t>
  </si>
  <si>
    <t xml:space="preserve">Estonia  </t>
  </si>
  <si>
    <t xml:space="preserve">Finland  </t>
  </si>
  <si>
    <t xml:space="preserve">France </t>
  </si>
  <si>
    <t xml:space="preserve">Germany </t>
  </si>
  <si>
    <t xml:space="preserve">Greece </t>
  </si>
  <si>
    <t xml:space="preserve">Hungary </t>
  </si>
  <si>
    <t xml:space="preserve">Ireland </t>
  </si>
  <si>
    <t xml:space="preserve">Italy </t>
  </si>
  <si>
    <t xml:space="preserve">Latvia </t>
  </si>
  <si>
    <t xml:space="preserve">Lithuania </t>
  </si>
  <si>
    <t xml:space="preserve">Luxembourg </t>
  </si>
  <si>
    <t xml:space="preserve">Malta </t>
  </si>
  <si>
    <t xml:space="preserve">Netherlands </t>
  </si>
  <si>
    <t xml:space="preserve">Poland </t>
  </si>
  <si>
    <t xml:space="preserve">Portugal </t>
  </si>
  <si>
    <t>Romania</t>
  </si>
  <si>
    <t xml:space="preserve">Slovakia </t>
  </si>
  <si>
    <t xml:space="preserve">Slovenia  </t>
  </si>
  <si>
    <t xml:space="preserve">Spain </t>
  </si>
  <si>
    <t xml:space="preserve">Sweden </t>
  </si>
  <si>
    <t xml:space="preserve">EK siūlymas visų krypčių skrydžiams po 600 eur </t>
  </si>
  <si>
    <t>1)</t>
  </si>
  <si>
    <t xml:space="preserve">cost of one day of one participant (EUR) (ALMA manual) išlaidas sudaro: </t>
  </si>
  <si>
    <t>visi skaičiavimai paremti 8 TLN mobility šalių duomenimis; kitų šalių išvesti remiantis šalių BVP 1 gyventojui, perkamąja galia, lyginamuosius kainų dydžius ir kt. visos vertės pakoreguotos pagal 2021 kainų lygį</t>
  </si>
  <si>
    <t>annex 2 (nuo 138 psl.)</t>
  </si>
  <si>
    <t xml:space="preserve">2) </t>
  </si>
  <si>
    <t>Šalių kelionių atstumai apskaičiuojami naudojant Europos Komisijos atstumų skaičiuoklę atstumą skaičiuojant iš Vilniaus (arba kito miesto, iš kurio išvykstama) į konkrečios šalies konkretų miestą.</t>
  </si>
  <si>
    <t>https://erasmus-plus.ec.europa.eu/resources-and-tools/distance-calculator</t>
  </si>
  <si>
    <t xml:space="preserve">atstumas iki 100 km. - 20 eur  </t>
  </si>
  <si>
    <t xml:space="preserve">nuo 100 iki 499 km - 180 eur </t>
  </si>
  <si>
    <t xml:space="preserve">nuo 500 iki 1999 km - 275 eur </t>
  </si>
  <si>
    <t xml:space="preserve">nuo 2000 iki 2999 km - 360 eur </t>
  </si>
  <si>
    <t xml:space="preserve">nuo 3000 iki 3999 km - 530 eur </t>
  </si>
  <si>
    <t xml:space="preserve">nuo 4000 iki 7999 km - 820 eur </t>
  </si>
  <si>
    <t xml:space="preserve">nuo 8000 iki km - 1500 eur </t>
  </si>
  <si>
    <t xml:space="preserve">3) </t>
  </si>
  <si>
    <t>Apgyvendinimas, kitos išlaidos imtos iš FĮ-010, Mokslinių išvykų išlaidų fiksuotųjų įkainių apskaičiavimo ataskaita</t>
  </si>
  <si>
    <t xml:space="preserve">https://www.esinvesticijos.lt/lt/dokumentai/moksliniu-isvyku-islaidu-fiksuotuju-ikainiu-apskaiciavimo-ataskaita </t>
  </si>
  <si>
    <t xml:space="preserve">4) </t>
  </si>
  <si>
    <t xml:space="preserve">gal remtis apgyvendinimas ir dienpingiai pagal LRV Nutarimą Nr. 526 (2022-07-01) </t>
  </si>
  <si>
    <t xml:space="preserve">https://e-seimas.lrs.lt/portal/legalAct/lt/TAD/TAIS.232345/asr </t>
  </si>
  <si>
    <t xml:space="preserve">5) </t>
  </si>
  <si>
    <t>Erasmus + Mobilumo dalyvių pragyvenimo normos 2022 m. (galima imti dienos įkainį 1 asm.)</t>
  </si>
  <si>
    <t>https://erasmus-plius.lt/programa/programos-vadovas/</t>
  </si>
  <si>
    <t xml:space="preserve">Country </t>
  </si>
  <si>
    <t>daily top-up amount for mobility phase of operations taking place in</t>
  </si>
  <si>
    <t>daily top-up for succesful participants according to the Member State where the preparatory phase takes place</t>
  </si>
  <si>
    <t>basic unit costs per day (in EUR)</t>
  </si>
  <si>
    <t>Mobility phase taking place in a Member State from group 2</t>
  </si>
  <si>
    <t>Mobility phase taking place in a Member State from group 1</t>
  </si>
  <si>
    <t>Austria</t>
  </si>
  <si>
    <t>AT</t>
  </si>
  <si>
    <t>Belgium</t>
  </si>
  <si>
    <t>BE</t>
  </si>
  <si>
    <t>Bulgaria</t>
  </si>
  <si>
    <t>BG</t>
  </si>
  <si>
    <t>Cyprus</t>
  </si>
  <si>
    <t>CY</t>
  </si>
  <si>
    <t>CZ</t>
  </si>
  <si>
    <t>Germany</t>
  </si>
  <si>
    <t>DE</t>
  </si>
  <si>
    <t>Denmark</t>
  </si>
  <si>
    <t>DK</t>
  </si>
  <si>
    <t>Estonia</t>
  </si>
  <si>
    <t>EE</t>
  </si>
  <si>
    <t>Greece</t>
  </si>
  <si>
    <t>EL</t>
  </si>
  <si>
    <t>Spain</t>
  </si>
  <si>
    <t>ES</t>
  </si>
  <si>
    <t>Finland</t>
  </si>
  <si>
    <t>FI</t>
  </si>
  <si>
    <t>France</t>
  </si>
  <si>
    <t>FR</t>
  </si>
  <si>
    <t>Croatia</t>
  </si>
  <si>
    <t>HR</t>
  </si>
  <si>
    <t>Hungary</t>
  </si>
  <si>
    <t>HU</t>
  </si>
  <si>
    <t>Ireland</t>
  </si>
  <si>
    <t>IE</t>
  </si>
  <si>
    <t>Italy</t>
  </si>
  <si>
    <t>IT</t>
  </si>
  <si>
    <t>Lithuania</t>
  </si>
  <si>
    <t>LT</t>
  </si>
  <si>
    <t>Luxembourg</t>
  </si>
  <si>
    <t>LU</t>
  </si>
  <si>
    <t>Latvia</t>
  </si>
  <si>
    <t>LV</t>
  </si>
  <si>
    <t>Malta</t>
  </si>
  <si>
    <t>MT</t>
  </si>
  <si>
    <t>Netherlands</t>
  </si>
  <si>
    <t>NL</t>
  </si>
  <si>
    <t>Poland</t>
  </si>
  <si>
    <t>PL</t>
  </si>
  <si>
    <t>Portugal</t>
  </si>
  <si>
    <t>PT</t>
  </si>
  <si>
    <t>RO</t>
  </si>
  <si>
    <t>Sweden</t>
  </si>
  <si>
    <t>SE</t>
  </si>
  <si>
    <t>Slovenia</t>
  </si>
  <si>
    <t>SI</t>
  </si>
  <si>
    <t>Slovakia</t>
  </si>
  <si>
    <t>SK</t>
  </si>
  <si>
    <t>MS</t>
  </si>
  <si>
    <t>Group</t>
  </si>
  <si>
    <r>
      <rPr>
        <b/>
        <sz val="11"/>
        <color theme="1"/>
        <rFont val="Calibri"/>
        <family val="2"/>
        <charset val="186"/>
        <scheme val="minor"/>
      </rPr>
      <t>Basic unit cost (D column)</t>
    </r>
    <r>
      <rPr>
        <sz val="11"/>
        <color theme="1"/>
        <rFont val="Calibri"/>
        <family val="2"/>
        <charset val="186"/>
        <scheme val="minor"/>
      </rPr>
      <t xml:space="preserve"> – taikomas visoms trims fazėms vienodai
</t>
    </r>
  </si>
  <si>
    <r>
      <rPr>
        <b/>
        <sz val="11"/>
        <color theme="1"/>
        <rFont val="Calibri"/>
        <family val="2"/>
        <charset val="186"/>
        <scheme val="minor"/>
      </rPr>
      <t>Top-up for participants going to a Member State with higher living costs (E, F columns)</t>
    </r>
    <r>
      <rPr>
        <sz val="11"/>
        <color theme="1"/>
        <rFont val="Calibri"/>
        <family val="2"/>
        <charset val="186"/>
        <scheme val="minor"/>
      </rPr>
      <t xml:space="preserve"> – taikomas mobilumo fazei, kai dalyvių mobilumas vykta šalyje, kurioje pragyvenimo išlaidos didesnės nei šalyje, kurioje vyksta kitos fazes (priklausomai nuo šalių grupės).</t>
    </r>
  </si>
  <si>
    <r>
      <rPr>
        <b/>
        <sz val="11"/>
        <color theme="1"/>
        <rFont val="Calibri"/>
        <family val="2"/>
        <charset val="186"/>
        <scheme val="minor"/>
      </rPr>
      <t xml:space="preserve">Top-up for participants who receive an allowance from the beneficiary (G column) </t>
    </r>
    <r>
      <rPr>
        <sz val="11"/>
        <color theme="1"/>
        <rFont val="Calibri"/>
        <family val="2"/>
        <charset val="186"/>
        <scheme val="minor"/>
      </rPr>
      <t>– pasirenkamas. Taikomas, jeigu pareiškėjas dalyviui moka tokio pat dydžio išmokas (“participants who receive the same amount as a daily allowance from the beneficiary”). Galima taikyti visoms fazėms arba kažkurioms pasirinktinai. Mobilumo fazes atveju taikomas priimančios šalies įkainis.</t>
    </r>
  </si>
  <si>
    <r>
      <rPr>
        <b/>
        <sz val="11"/>
        <color theme="1"/>
        <rFont val="Calibri"/>
        <family val="2"/>
        <charset val="186"/>
        <scheme val="minor"/>
      </rPr>
      <t xml:space="preserve">Top-up for successful participants (H column) </t>
    </r>
    <r>
      <rPr>
        <sz val="11"/>
        <color theme="1"/>
        <rFont val="Calibri"/>
        <family val="2"/>
        <charset val="186"/>
        <scheme val="minor"/>
      </rPr>
      <t>– taikoma visiems dalyviams, kurie per 6 mėn. po dalyvavimo ALMA įsidarbina, grįžta į mokymą/švietimą ar darbo rinkos programą, už atitinkamo asmens dalyvavimo ALMA operacijoje dienų skaičių.</t>
    </r>
  </si>
  <si>
    <t>Tai suprantu, kad gali būti taikoma visoms fazėms priklausomai kiek dalyvis kiekvienoje dalyvavo, bet turi būti ta sąlyga, kad per 6 mėn. po dalyvavimo ALMA jie įsidarbins, grįš mokytis.</t>
  </si>
  <si>
    <t xml:space="preserve">1 table </t>
  </si>
  <si>
    <t>ALMA SCOs for piloting exchanges</t>
  </si>
  <si>
    <t>Country</t>
  </si>
  <si>
    <r>
      <t xml:space="preserve">Basic unit costs per day (in EUR) </t>
    </r>
    <r>
      <rPr>
        <b/>
        <i/>
        <sz val="11"/>
        <color theme="1"/>
        <rFont val="Calibri"/>
        <family val="2"/>
        <charset val="186"/>
        <scheme val="minor"/>
      </rPr>
      <t>(taikoma visoms trims fazėms - preparation, mobility, follow up</t>
    </r>
    <r>
      <rPr>
        <b/>
        <sz val="11"/>
        <color theme="1"/>
        <rFont val="Calibri"/>
        <family val="2"/>
        <charset val="186"/>
        <scheme val="minor"/>
      </rPr>
      <t>)</t>
    </r>
  </si>
  <si>
    <t>Number of days (įvedamas)</t>
  </si>
  <si>
    <t>Number of persons (įvedamas)</t>
  </si>
  <si>
    <r>
      <t xml:space="preserve">Daily top-up amount for mobility phase taking place in a Member State from group 2 (in Eur) 
</t>
    </r>
    <r>
      <rPr>
        <b/>
        <i/>
        <sz val="11"/>
        <color theme="1"/>
        <rFont val="Calibri"/>
        <family val="2"/>
        <charset val="186"/>
        <scheme val="minor"/>
      </rPr>
      <t>(taikoma tik mobilumo fazėje)</t>
    </r>
  </si>
  <si>
    <r>
      <t xml:space="preserve">Daily top-up amount for mobility phase taking place in a Member State from group 1 (in Eur) 
</t>
    </r>
    <r>
      <rPr>
        <b/>
        <i/>
        <sz val="11"/>
        <color theme="1"/>
        <rFont val="Calibri"/>
        <family val="2"/>
        <charset val="186"/>
        <scheme val="minor"/>
      </rPr>
      <t>(taikoma tik mobilumo fazėje)</t>
    </r>
  </si>
  <si>
    <r>
      <t xml:space="preserve">Daily top-up for succesful participants according to the Member State where the preparatory phase takes place (in Eur)
</t>
    </r>
    <r>
      <rPr>
        <b/>
        <i/>
        <sz val="11"/>
        <color theme="1"/>
        <rFont val="Calibri"/>
        <family val="2"/>
        <charset val="186"/>
        <scheme val="minor"/>
      </rPr>
      <t>(taikoma nuo visų dalyvavimo dienų skaičiaus)</t>
    </r>
  </si>
  <si>
    <t>Succesful participants rate (%) (įvedamas)</t>
  </si>
  <si>
    <r>
      <t>Succesful participants overall cost  (</t>
    </r>
    <r>
      <rPr>
        <b/>
        <i/>
        <sz val="11"/>
        <color theme="1"/>
        <rFont val="Calibri"/>
        <family val="2"/>
        <charset val="186"/>
        <scheme val="minor"/>
      </rPr>
      <t>paskaičiuojamas dauginant visas dienas * K*J)</t>
    </r>
  </si>
  <si>
    <r>
      <t xml:space="preserve">Adjustment percentage according to HICP* (infliacijos procentas; </t>
    </r>
    <r>
      <rPr>
        <b/>
        <i/>
        <sz val="11"/>
        <color theme="1"/>
        <rFont val="Calibri"/>
        <family val="2"/>
        <charset val="186"/>
        <scheme val="minor"/>
      </rPr>
      <t>įvedamas, bet neprivalomas)</t>
    </r>
  </si>
  <si>
    <r>
      <t xml:space="preserve">Adjustment amount (įvedamas, bet jei neįveda procento padaryti neprivalomą. </t>
    </r>
    <r>
      <rPr>
        <b/>
        <i/>
        <sz val="11"/>
        <color theme="1"/>
        <rFont val="Calibri"/>
        <family val="2"/>
        <charset val="186"/>
        <scheme val="minor"/>
      </rPr>
      <t>Jeigu įmanoma, suvestas procentas dauginamas iš C*D*E + F/G*H*I rezultatų</t>
    </r>
  </si>
  <si>
    <t>Overall cost (paskaičiuojamas)</t>
  </si>
  <si>
    <t>Dydžius regalemntuojantis Deleguotasis Aktas:</t>
  </si>
  <si>
    <t>https://eur-lex.europa.eu/legal-content/EN/TXT/?uri=CELEX:32022R2175</t>
  </si>
  <si>
    <r>
      <rPr>
        <b/>
        <sz val="11"/>
        <color theme="1"/>
        <rFont val="Calibri"/>
        <family val="2"/>
        <charset val="186"/>
        <scheme val="minor"/>
      </rPr>
      <t>F ir G dydžių taikymas:</t>
    </r>
    <r>
      <rPr>
        <sz val="11"/>
        <color theme="1"/>
        <rFont val="Calibri"/>
        <family val="2"/>
        <charset val="186"/>
        <scheme val="minor"/>
      </rPr>
      <t xml:space="preserve"> A daily top-up amount is applied, </t>
    </r>
    <r>
      <rPr>
        <b/>
        <sz val="11"/>
        <color theme="1"/>
        <rFont val="Calibri"/>
        <family val="2"/>
        <charset val="186"/>
        <scheme val="minor"/>
      </rPr>
      <t>for the mobility phase</t>
    </r>
    <r>
      <rPr>
        <sz val="11"/>
        <color theme="1"/>
        <rFont val="Calibri"/>
        <family val="2"/>
        <charset val="186"/>
        <scheme val="minor"/>
      </rPr>
      <t xml:space="preserve">, to participants of an ALMA operation who are spending their work-related stay abroad within a Member State with higher living costs than the Member State </t>
    </r>
  </si>
  <si>
    <r>
      <t xml:space="preserve">where the other phases of the operation take place. </t>
    </r>
    <r>
      <rPr>
        <b/>
        <sz val="11"/>
        <color theme="1"/>
        <rFont val="Calibri"/>
        <family val="2"/>
        <charset val="186"/>
        <scheme val="minor"/>
      </rPr>
      <t>This top-up applies for particpants going from Member States of group 2 and 3 to Member States of group 1 and 2,</t>
    </r>
    <r>
      <rPr>
        <sz val="11"/>
        <color theme="1"/>
        <rFont val="Calibri"/>
        <family val="2"/>
        <charset val="186"/>
        <scheme val="minor"/>
      </rPr>
      <t xml:space="preserve"> respectively</t>
    </r>
  </si>
  <si>
    <r>
      <t xml:space="preserve">J dydžio taikymas: </t>
    </r>
    <r>
      <rPr>
        <sz val="11"/>
        <color theme="1"/>
        <rFont val="Calibri"/>
        <family val="2"/>
        <charset val="186"/>
        <scheme val="minor"/>
      </rPr>
      <t xml:space="preserve">A daily top-up amount </t>
    </r>
    <r>
      <rPr>
        <b/>
        <sz val="11"/>
        <color theme="1"/>
        <rFont val="Calibri"/>
        <family val="2"/>
        <charset val="186"/>
        <scheme val="minor"/>
      </rPr>
      <t>is applied for the number of days of the respective individual’s participation</t>
    </r>
    <r>
      <rPr>
        <sz val="11"/>
        <color theme="1"/>
        <rFont val="Calibri"/>
        <family val="2"/>
        <charset val="186"/>
        <scheme val="minor"/>
      </rPr>
      <t xml:space="preserve"> in an ALMA operation for all participants who find employment, enrol in or re-enter further training,</t>
    </r>
    <r>
      <rPr>
        <b/>
        <sz val="11"/>
        <color theme="1"/>
        <rFont val="Calibri"/>
        <family val="2"/>
        <charset val="186"/>
        <scheme val="minor"/>
      </rPr>
      <t xml:space="preserve"> </t>
    </r>
    <r>
      <rPr>
        <sz val="11"/>
        <color theme="1"/>
        <rFont val="Calibri"/>
        <family val="2"/>
        <charset val="186"/>
        <scheme val="minor"/>
      </rPr>
      <t xml:space="preserve">education </t>
    </r>
  </si>
  <si>
    <t>or a labour-market programme within 6 months after exiting the ALMA operation</t>
  </si>
  <si>
    <t>Personnel costs for employee and other additional costs for preparing the final report based on real cost</t>
  </si>
  <si>
    <t xml:space="preserve">2 table </t>
  </si>
  <si>
    <t>#</t>
  </si>
  <si>
    <t>Number of hours (įvedamas)</t>
  </si>
  <si>
    <t>Number of person(-s) (įvedamas)</t>
  </si>
  <si>
    <t>Salary rate per hour (įvedamas)</t>
  </si>
  <si>
    <t>Additional costs (įvedamas)</t>
  </si>
  <si>
    <t>Overall cost (paskaičiuojamas sudedant tiesioginių + netiesioginių sumą</t>
  </si>
  <si>
    <t>Flat rate (up to a maximum of 7% )
(įvedamas)</t>
  </si>
  <si>
    <t>Indirect costs total (paskaičiuojamas)</t>
  </si>
  <si>
    <t>Comment (įvedamas)</t>
  </si>
  <si>
    <t>Personnel costs for employee and other additional costs for dissemination activities based on real cost</t>
  </si>
  <si>
    <t xml:space="preserve">3 table </t>
  </si>
  <si>
    <t xml:space="preserve">4 table </t>
  </si>
  <si>
    <t>Total</t>
  </si>
  <si>
    <t>costs for preparing the final report</t>
  </si>
  <si>
    <t xml:space="preserve">tiesioginės </t>
  </si>
  <si>
    <t>costs for  dissemination activities</t>
  </si>
  <si>
    <t>Indirect costs total</t>
  </si>
  <si>
    <t xml:space="preserve">tik iš 2 ir 3 lentelės eina netiesioginės, 1 lentelei netiesioginės netaikomos  </t>
  </si>
  <si>
    <t>1. ALMA SCOs for piloting exchanges</t>
  </si>
  <si>
    <t>Country of origin</t>
  </si>
  <si>
    <t>Basic unit costs per day, in Eur</t>
  </si>
  <si>
    <t>Daily top-up for succesful participants, in Eur</t>
  </si>
  <si>
    <t>Phase duration</t>
  </si>
  <si>
    <t>Number of persons</t>
  </si>
  <si>
    <t>Total preparation,
 in Eur</t>
  </si>
  <si>
    <t>Daily top-up amount for mobility phase, in Eur
(if applicable)</t>
  </si>
  <si>
    <t>Total mobility,
 in Eur</t>
  </si>
  <si>
    <t>Total follow up, in Eur</t>
  </si>
  <si>
    <t>Succesful participants rate (%)</t>
  </si>
  <si>
    <t xml:space="preserve">Succesful participants overall cost, in Eur  </t>
  </si>
  <si>
    <t>Adjustment percentage according to HICP* 
(if applicable)</t>
  </si>
  <si>
    <t>Adjustment  amount, 
in Eur
(if applicable)</t>
  </si>
  <si>
    <t>Overall cost,            
in Eur</t>
  </si>
  <si>
    <t>Preparation</t>
  </si>
  <si>
    <t>Mobility</t>
  </si>
  <si>
    <t>Follow up</t>
  </si>
  <si>
    <r>
      <rPr>
        <b/>
        <sz val="10"/>
        <color theme="1"/>
        <rFont val="Calibri"/>
        <family val="2"/>
        <charset val="186"/>
        <scheme val="minor"/>
      </rPr>
      <t>* HICP</t>
    </r>
    <r>
      <rPr>
        <sz val="10"/>
        <color theme="1"/>
        <rFont val="Calibri"/>
        <family val="2"/>
        <charset val="186"/>
        <scheme val="minor"/>
      </rPr>
      <t xml:space="preserve"> - Harmonised Index of Consumer Prices by Eurostat, see</t>
    </r>
  </si>
  <si>
    <t>https://ec.europa.eu/eurostat/databrowser/view/tec00027/default/table?lang=en</t>
  </si>
  <si>
    <t>Instruction how to fill the calculator:</t>
  </si>
  <si>
    <t>1. Choose the country of origin, where sending organization acts; basic unit cost per day, daily top-up for succesful participants and daily top-up amount for mobility phase (if applicable) are made automatically using the unit cost per country</t>
  </si>
  <si>
    <t xml:space="preserve"> for ALMA operation, which is determined in the Delegated Regulation (EU) 2022/2175 of 5 August 2022 by the European Commission </t>
  </si>
  <si>
    <t>2. Choose the destination country for mobility phase;</t>
  </si>
  <si>
    <t>3. Insert the number of days planned for preparation, mobility and follow up phases;</t>
  </si>
  <si>
    <t>4. Insert the number of persons planned for preparation, mobility and follow up phases;</t>
  </si>
  <si>
    <t xml:space="preserve">5. Total preparation, mobility and follow up phases cost are made automatically; </t>
  </si>
  <si>
    <t xml:space="preserve">6. Insert the projected rate (%) of participants who will participate in an ALMA operation and successfully return to the labour market, enrol in or re-enter further education or training within 6 months after exiting the ALMA operation; </t>
  </si>
  <si>
    <t xml:space="preserve">7. Succesful participants overall cost is made automatically; </t>
  </si>
  <si>
    <r>
      <t xml:space="preserve">8. Insert the adjustment percentage according to HICP (if applicable) as provided in Delegated Regulation, Annex, p. 3 </t>
    </r>
    <r>
      <rPr>
        <i/>
        <sz val="11"/>
        <rFont val="Calibri"/>
        <family val="2"/>
        <charset val="186"/>
        <scheme val="minor"/>
      </rPr>
      <t xml:space="preserve">"Adjustment". </t>
    </r>
  </si>
  <si>
    <t xml:space="preserve">Note that indexation is only possible if Eurostat data for 2022 are available. The inflation rate is calculated accordingly: 2022 annual average indice / 2021 annual average indice * 100 % </t>
  </si>
  <si>
    <t xml:space="preserve">(e.g. 115,75/110,63*100% = 104,62, so the inflation rate is 4,62%. This rate should be entered in paragraph 14th of the table. </t>
  </si>
  <si>
    <t xml:space="preserve">9. Adjustment  amount is made automatically; </t>
  </si>
  <si>
    <t>10. Overall cost is made automatically;</t>
  </si>
  <si>
    <t xml:space="preserve">11. Fill information in a separate line if you plan to send different groups to different Member States countries during the mobility phase. </t>
  </si>
  <si>
    <t xml:space="preserve">Number of hours </t>
  </si>
  <si>
    <t xml:space="preserve">Number of person(-s) </t>
  </si>
  <si>
    <t>Salary rate per hour, 
in Eur</t>
  </si>
  <si>
    <t>Additional costs, 
in Eur</t>
  </si>
  <si>
    <t xml:space="preserve">Overall cost,
in Eur
</t>
  </si>
  <si>
    <t>Flate rate (up to a maximum of 7% )</t>
  </si>
  <si>
    <t>Indirect costs total, 
in Eur</t>
  </si>
  <si>
    <t>Comment</t>
  </si>
  <si>
    <t>3. Staff costs and other additional costs for dissemination activities</t>
  </si>
  <si>
    <t>Costs for  dissemination activities</t>
  </si>
  <si>
    <t>Exchange rate (InforEuro) (europa.eu)</t>
  </si>
  <si>
    <t xml:space="preserve">Please note, you should use the latest available monthly rate, e.g., on 9th of May 20XX the monthly rate for May 20XX is not yet known, so should take the one from April 20XX. </t>
  </si>
  <si>
    <t xml:space="preserve">*Please note that all calculations in the spreadsheet must be in the euro. If your country doesn't use the euro, for expenses calculations, please use the monthly accounting rates </t>
  </si>
  <si>
    <t xml:space="preserve">for euro provided by EC on InforEuro </t>
  </si>
  <si>
    <t>Flate rate
(up to a maximum of 7% )</t>
  </si>
  <si>
    <t>1. Insert the number of the staff working hours for dissemination activities; 
2. Insert the number of person(-s) for actual action; 
3. Insert salary rate per hour. Based on draft budget of real cost and using 1720 hourly method;
4. Insert overll cost for other additional costs you need for dissemination activities;
5. Overall cost is made automatically;
6. Fill information about staff costs in a separate line for a specific action 
(for example, you need coordinator for 6 days, expert for 2 days, then separate this information); 
7. Insert the requested flate rate of indirect costs up to a maximum of 7 %;
8. Overall indirect costs is made automatically of the total eligible direct costs;
9. Comment what kind of specialists, activities, expenses, additional costs are included  in overall cost amount and please also explain on what basis the salary rate and prices of goods and services are set.</t>
  </si>
  <si>
    <t>Insert comment</t>
  </si>
  <si>
    <t>1. The results  of the 1st, 2nd and 3rd tables in is made automatically; 
2. Overall indirect costs is made automatically of the results of the 2nd and 3 rd tables in;
3. Total cost for project is made automatically.</t>
  </si>
  <si>
    <t xml:space="preserve">Expenses for activities in the Implementation Phase </t>
  </si>
  <si>
    <t>2. Staff costs and other additional costs for preparing the Final Report</t>
  </si>
  <si>
    <t>1. Insert the number of the staff working hours for preparing Final Report; 
2. Insert the number of person(-s) for actual action; 
3. Insert salary rate per hour. Based on draft budget of real cost and using 1720 hourly method;
4. Insert overll cost for other additional costs you need for preparation of Final Report;
5. Overall cost is made automatically;
6. Fill information about staff costs in a separate line for a specific action
(for example, you need coordinator for 8 days, expert for 2 days, then separate this information); 
7. Insert the requested flate rate of indirect costs up to a maximum of 7 %;
8. Overall indirect costs is made automatically of the total eligible direct costs;
9. Comment what kind of specialists, activities, expenses, additional costs are included in overall cost amount and please also explain on what basis the salary rate and prices of goods and services are set.</t>
  </si>
  <si>
    <t>Costs for preparing the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</si>
</sst>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 _€_-;\-* #,##0.00\ _€_-;_-* &quot;-&quot;??\ _€_-;_-@_-"/>
    <numFmt numFmtId="166" formatCode="_-[$€-2]\ * #,##0.00_-;\-[$€-2]\ * #,##0.00_-;_-[$€-2]\ * &quot;-&quot;??_-;_-@_-"/>
    <numFmt numFmtId="167" formatCode="_-[$€-2]\ * #,##0_-;\-[$€-2]\ * #,##0_-;_-[$€-2]\ * &quot;-&quot;??_-;_-@_-"/>
    <numFmt numFmtId="168" formatCode="_([$€-2]\ * #,##0.00_);_([$€-2]\ * \(#,##0.00\);_([$€-2]\ * &quot;-&quot;??_);_(@_)"/>
  </numFmts>
  <fonts count="21" x14ac:knownFonts="1">
    <font>
      <sz val="11"/>
      <color theme="1"/>
      <name val="Calibri"/>
      <family val="2"/>
      <charset val="186"/>
      <scheme val="minor"/>
    </font>
    <font>
      <sz val="11"/>
      <color theme="1"/>
      <name val="Calibri"/>
      <family val="2"/>
      <scheme val="minor"/>
    </font>
    <font>
      <b/>
      <sz val="11"/>
      <color theme="1"/>
      <name val="Calibri"/>
      <family val="2"/>
      <charset val="186"/>
      <scheme val="minor"/>
    </font>
    <font>
      <sz val="12"/>
      <color theme="1"/>
      <name val="Times New Roman"/>
      <family val="1"/>
      <charset val="186"/>
    </font>
    <font>
      <u/>
      <sz val="11"/>
      <color theme="10"/>
      <name val="Calibri"/>
      <family val="2"/>
      <charset val="186"/>
      <scheme val="minor"/>
    </font>
    <font>
      <sz val="8"/>
      <name val="Calibri"/>
      <family val="2"/>
      <charset val="186"/>
      <scheme val="minor"/>
    </font>
    <font>
      <sz val="11"/>
      <color theme="1"/>
      <name val="Calibri"/>
      <family val="2"/>
      <charset val="186"/>
      <scheme val="minor"/>
    </font>
    <font>
      <b/>
      <sz val="10"/>
      <color theme="1"/>
      <name val="Calibri"/>
      <family val="2"/>
      <charset val="186"/>
      <scheme val="minor"/>
    </font>
    <font>
      <b/>
      <sz val="15"/>
      <color theme="1"/>
      <name val="Calibri"/>
      <family val="2"/>
      <charset val="186"/>
      <scheme val="minor"/>
    </font>
    <font>
      <b/>
      <sz val="14"/>
      <color theme="1"/>
      <name val="Calibri"/>
      <family val="2"/>
      <charset val="186"/>
      <scheme val="minor"/>
    </font>
    <font>
      <b/>
      <sz val="11"/>
      <color theme="1"/>
      <name val="Calibri"/>
      <family val="2"/>
      <scheme val="minor"/>
    </font>
    <font>
      <b/>
      <i/>
      <sz val="11"/>
      <color theme="1"/>
      <name val="Calibri"/>
      <family val="2"/>
      <charset val="186"/>
      <scheme val="minor"/>
    </font>
    <font>
      <b/>
      <sz val="14"/>
      <color theme="1"/>
      <name val="Calibri"/>
      <family val="2"/>
      <scheme val="minor"/>
    </font>
    <font>
      <b/>
      <sz val="18"/>
      <color theme="1"/>
      <name val="Calibri"/>
      <family val="2"/>
      <charset val="186"/>
      <scheme val="minor"/>
    </font>
    <font>
      <b/>
      <sz val="13"/>
      <color theme="1"/>
      <name val="Calibri"/>
      <family val="2"/>
      <scheme val="minor"/>
    </font>
    <font>
      <sz val="11"/>
      <name val="Calibri"/>
      <family val="2"/>
      <charset val="186"/>
      <scheme val="minor"/>
    </font>
    <font>
      <b/>
      <sz val="11"/>
      <name val="Calibri"/>
      <family val="2"/>
      <charset val="186"/>
      <scheme val="minor"/>
    </font>
    <font>
      <sz val="10"/>
      <color theme="1"/>
      <name val="Calibri"/>
      <family val="2"/>
      <charset val="186"/>
      <scheme val="minor"/>
    </font>
    <font>
      <i/>
      <sz val="11"/>
      <name val="Calibri"/>
      <family val="2"/>
      <charset val="186"/>
      <scheme val="minor"/>
    </font>
    <font>
      <u/>
      <sz val="10"/>
      <color theme="10"/>
      <name val="Calibri"/>
      <family val="2"/>
      <charset val="186"/>
      <scheme val="minor"/>
    </font>
    <font>
      <b/>
      <sz val="9"/>
      <color theme="1"/>
      <name val="Calibri"/>
      <family val="2"/>
      <charset val="186"/>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auto="1"/>
      </top>
      <bottom style="thin">
        <color auto="1"/>
      </bottom>
      <diagonal/>
    </border>
    <border>
      <left/>
      <right style="thin">
        <color auto="1"/>
      </right>
      <top/>
      <bottom/>
      <diagonal/>
    </border>
  </borders>
  <cellStyleXfs count="5">
    <xf numFmtId="0" fontId="0" fillId="0" borderId="0"/>
    <xf numFmtId="0" fontId="4" fillId="0" borderId="0" applyNumberForma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51">
    <xf numFmtId="0" fontId="0" fillId="0" borderId="0" xfId="0"/>
    <xf numFmtId="0" fontId="0" fillId="0" borderId="1" xfId="0" applyBorder="1"/>
    <xf numFmtId="0" fontId="2" fillId="0" borderId="1" xfId="0" applyFont="1" applyBorder="1" applyAlignment="1">
      <alignment vertical="top"/>
    </xf>
    <xf numFmtId="0" fontId="2" fillId="0" borderId="1" xfId="0" applyFont="1" applyBorder="1" applyAlignment="1">
      <alignment vertical="top" wrapText="1"/>
    </xf>
    <xf numFmtId="0" fontId="0" fillId="0" borderId="1" xfId="0" applyBorder="1" applyAlignment="1">
      <alignment horizontal="left"/>
    </xf>
    <xf numFmtId="0" fontId="0" fillId="0" borderId="0" xfId="0" applyAlignment="1">
      <alignment wrapText="1"/>
    </xf>
    <xf numFmtId="0" fontId="2" fillId="0" borderId="0" xfId="0" applyFont="1"/>
    <xf numFmtId="0" fontId="3" fillId="0" borderId="0" xfId="0" applyFont="1"/>
    <xf numFmtId="0" fontId="4" fillId="0" borderId="0" xfId="1"/>
    <xf numFmtId="0" fontId="0" fillId="2" borderId="0" xfId="0" applyFill="1"/>
    <xf numFmtId="0" fontId="2" fillId="3" borderId="1" xfId="0" applyFont="1" applyFill="1" applyBorder="1" applyAlignment="1">
      <alignment vertical="top" wrapText="1"/>
    </xf>
    <xf numFmtId="0" fontId="0" fillId="3" borderId="1" xfId="0" applyFill="1" applyBorder="1" applyAlignment="1">
      <alignment horizontal="left"/>
    </xf>
    <xf numFmtId="0" fontId="0" fillId="3" borderId="0" xfId="0" applyFill="1" applyAlignment="1">
      <alignment wrapText="1"/>
    </xf>
    <xf numFmtId="0" fontId="4" fillId="0" borderId="0" xfId="1" applyAlignment="1"/>
    <xf numFmtId="0" fontId="0" fillId="4" borderId="0" xfId="0" applyFill="1"/>
    <xf numFmtId="0" fontId="2" fillId="4" borderId="0" xfId="0" applyFont="1" applyFill="1"/>
    <xf numFmtId="0" fontId="2" fillId="4" borderId="1" xfId="0" applyFont="1" applyFill="1" applyBorder="1" applyAlignment="1">
      <alignment vertical="top" wrapText="1"/>
    </xf>
    <xf numFmtId="0" fontId="0" fillId="5" borderId="1" xfId="0" applyFill="1" applyBorder="1" applyAlignment="1">
      <alignment horizontal="left"/>
    </xf>
    <xf numFmtId="0" fontId="0" fillId="6" borderId="1" xfId="0" applyFill="1" applyBorder="1" applyAlignment="1">
      <alignment horizontal="left"/>
    </xf>
    <xf numFmtId="0" fontId="2" fillId="2" borderId="0" xfId="0" applyFont="1" applyFill="1"/>
    <xf numFmtId="0" fontId="0" fillId="0" borderId="1" xfId="0" applyBorder="1" applyAlignment="1">
      <alignment horizontal="right"/>
    </xf>
    <xf numFmtId="49" fontId="0" fillId="0" borderId="1" xfId="0" applyNumberFormat="1" applyBorder="1" applyAlignment="1">
      <alignment horizontal="right"/>
    </xf>
    <xf numFmtId="0" fontId="0" fillId="0" borderId="1" xfId="0" applyBorder="1" applyAlignment="1">
      <alignment horizontal="center"/>
    </xf>
    <xf numFmtId="0" fontId="7" fillId="0" borderId="1" xfId="0" applyFont="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4" borderId="1" xfId="0" applyFill="1" applyBorder="1" applyAlignment="1">
      <alignment horizontal="right"/>
    </xf>
    <xf numFmtId="0" fontId="0" fillId="4" borderId="1" xfId="0" applyFill="1" applyBorder="1" applyAlignment="1">
      <alignment horizontal="center"/>
    </xf>
    <xf numFmtId="0" fontId="2" fillId="0" borderId="1"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4" borderId="3"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7" fillId="7" borderId="1" xfId="0" applyFont="1" applyFill="1" applyBorder="1" applyAlignment="1">
      <alignment horizontal="left" vertical="top" wrapText="1"/>
    </xf>
    <xf numFmtId="0" fontId="0" fillId="0" borderId="0" xfId="0" applyAlignment="1">
      <alignment horizontal="left" vertical="top"/>
    </xf>
    <xf numFmtId="0" fontId="6" fillId="0" borderId="1" xfId="2" applyBorder="1" applyAlignment="1">
      <alignment horizontal="left"/>
    </xf>
    <xf numFmtId="0" fontId="6" fillId="4" borderId="1" xfId="2" applyFill="1" applyBorder="1" applyAlignment="1">
      <alignment horizontal="left"/>
    </xf>
    <xf numFmtId="0" fontId="8" fillId="2" borderId="0" xfId="0" applyFont="1" applyFill="1"/>
    <xf numFmtId="0" fontId="9" fillId="2" borderId="0" xfId="0" applyFont="1" applyFill="1"/>
    <xf numFmtId="0" fontId="9" fillId="2" borderId="0" xfId="2" applyFont="1" applyFill="1" applyAlignment="1">
      <alignment horizontal="left"/>
    </xf>
    <xf numFmtId="0" fontId="6" fillId="0" borderId="0" xfId="2" applyAlignment="1">
      <alignment horizontal="left"/>
    </xf>
    <xf numFmtId="0" fontId="4" fillId="0" borderId="0" xfId="1" applyFill="1"/>
    <xf numFmtId="0" fontId="4" fillId="0" borderId="0" xfId="1" applyFill="1" applyAlignment="1"/>
    <xf numFmtId="0" fontId="10" fillId="10" borderId="1" xfId="0" applyFont="1" applyFill="1" applyBorder="1" applyAlignment="1">
      <alignment horizontal="center" vertical="center"/>
    </xf>
    <xf numFmtId="0" fontId="0" fillId="9" borderId="1" xfId="0" applyFill="1" applyBorder="1" applyAlignment="1">
      <alignment horizontal="center" vertical="center"/>
    </xf>
    <xf numFmtId="0" fontId="0" fillId="8" borderId="1" xfId="0" applyFill="1" applyBorder="1" applyProtection="1">
      <protection locked="0"/>
    </xf>
    <xf numFmtId="166" fontId="0" fillId="8" borderId="1" xfId="0" applyNumberFormat="1" applyFill="1" applyBorder="1" applyAlignment="1" applyProtection="1">
      <alignment vertical="center"/>
      <protection locked="0"/>
    </xf>
    <xf numFmtId="0" fontId="10" fillId="10" borderId="1" xfId="0" applyFont="1" applyFill="1" applyBorder="1" applyAlignment="1">
      <alignment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167" fontId="0" fillId="8" borderId="1" xfId="0" applyNumberFormat="1" applyFill="1" applyBorder="1" applyAlignment="1" applyProtection="1">
      <alignment vertical="top"/>
      <protection hidden="1"/>
    </xf>
    <xf numFmtId="0" fontId="0" fillId="4" borderId="1" xfId="0" applyFill="1" applyBorder="1" applyAlignment="1" applyProtection="1">
      <alignment horizontal="left" vertical="top"/>
      <protection locked="0"/>
    </xf>
    <xf numFmtId="0" fontId="2" fillId="0" borderId="0" xfId="2" applyFont="1" applyAlignment="1">
      <alignment horizontal="left"/>
    </xf>
    <xf numFmtId="0" fontId="1" fillId="0" borderId="0" xfId="0" applyFont="1" applyAlignment="1">
      <alignment vertical="center"/>
    </xf>
    <xf numFmtId="0" fontId="0" fillId="0" borderId="0" xfId="2" applyFont="1" applyAlignment="1">
      <alignment horizontal="left" vertical="top"/>
    </xf>
    <xf numFmtId="0" fontId="0" fillId="8" borderId="1" xfId="0" applyFill="1" applyBorder="1" applyAlignment="1" applyProtection="1">
      <alignment horizontal="left" vertical="top"/>
      <protection locked="0"/>
    </xf>
    <xf numFmtId="0" fontId="12" fillId="9" borderId="0" xfId="0" applyFont="1" applyFill="1"/>
    <xf numFmtId="0" fontId="0" fillId="9" borderId="0" xfId="0" applyFill="1"/>
    <xf numFmtId="0" fontId="12" fillId="2" borderId="0" xfId="0" applyFont="1" applyFill="1"/>
    <xf numFmtId="0" fontId="0" fillId="4" borderId="0" xfId="0" applyFill="1" applyAlignment="1">
      <alignment horizontal="center" vertical="center"/>
    </xf>
    <xf numFmtId="0" fontId="10" fillId="4" borderId="1" xfId="0" applyFont="1" applyFill="1" applyBorder="1" applyAlignment="1">
      <alignment vertical="center" wrapText="1"/>
    </xf>
    <xf numFmtId="168" fontId="0" fillId="4" borderId="1" xfId="3" applyNumberFormat="1" applyFont="1" applyFill="1" applyBorder="1"/>
    <xf numFmtId="0" fontId="10" fillId="4" borderId="1" xfId="0" applyFont="1" applyFill="1" applyBorder="1" applyAlignment="1">
      <alignment horizontal="center" vertical="center"/>
    </xf>
    <xf numFmtId="168" fontId="2" fillId="4" borderId="1" xfId="3" applyNumberFormat="1" applyFont="1" applyFill="1" applyBorder="1"/>
    <xf numFmtId="0" fontId="9" fillId="9" borderId="0" xfId="0" applyFont="1" applyFill="1"/>
    <xf numFmtId="0" fontId="9" fillId="9" borderId="0" xfId="2" applyFont="1" applyFill="1" applyAlignment="1">
      <alignment horizontal="left"/>
    </xf>
    <xf numFmtId="168" fontId="0" fillId="9" borderId="0" xfId="0" applyNumberFormat="1" applyFill="1"/>
    <xf numFmtId="0" fontId="0" fillId="9" borderId="10" xfId="0" applyFill="1" applyBorder="1"/>
    <xf numFmtId="0" fontId="0" fillId="9" borderId="11" xfId="0" applyFill="1" applyBorder="1"/>
    <xf numFmtId="0" fontId="2" fillId="9" borderId="0" xfId="0" applyFont="1" applyFill="1"/>
    <xf numFmtId="0" fontId="9" fillId="9" borderId="10" xfId="2" applyFont="1" applyFill="1" applyBorder="1" applyAlignment="1">
      <alignment horizontal="left"/>
    </xf>
    <xf numFmtId="0" fontId="9" fillId="9" borderId="10" xfId="0" applyFont="1" applyFill="1" applyBorder="1"/>
    <xf numFmtId="0" fontId="6" fillId="9" borderId="0" xfId="2" applyFill="1" applyAlignment="1">
      <alignment horizontal="left"/>
    </xf>
    <xf numFmtId="0" fontId="4" fillId="9" borderId="0" xfId="1" applyFill="1" applyProtection="1"/>
    <xf numFmtId="0" fontId="2" fillId="10" borderId="1" xfId="0" applyFont="1" applyFill="1" applyBorder="1" applyAlignment="1">
      <alignment vertical="top" wrapText="1"/>
    </xf>
    <xf numFmtId="0" fontId="2" fillId="10"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4" fillId="9" borderId="1" xfId="0" applyFont="1" applyFill="1" applyBorder="1" applyAlignment="1">
      <alignment horizontal="center" vertical="center"/>
    </xf>
    <xf numFmtId="0" fontId="10" fillId="9" borderId="1" xfId="0" applyFont="1" applyFill="1" applyBorder="1" applyAlignment="1">
      <alignment horizontal="left" vertical="center" wrapText="1"/>
    </xf>
    <xf numFmtId="0" fontId="15" fillId="9" borderId="0" xfId="1" applyFont="1" applyFill="1" applyAlignment="1">
      <alignment horizontal="left" vertical="top"/>
    </xf>
    <xf numFmtId="0" fontId="0" fillId="9" borderId="6" xfId="0" applyFill="1" applyBorder="1" applyAlignment="1">
      <alignment vertical="top"/>
    </xf>
    <xf numFmtId="0" fontId="0" fillId="9" borderId="0" xfId="0" applyFill="1" applyAlignment="1">
      <alignment vertical="top"/>
    </xf>
    <xf numFmtId="0" fontId="2" fillId="9" borderId="13" xfId="0" applyFont="1" applyFill="1" applyBorder="1"/>
    <xf numFmtId="0" fontId="0" fillId="9" borderId="13" xfId="0" applyFill="1" applyBorder="1"/>
    <xf numFmtId="0" fontId="17" fillId="9" borderId="0" xfId="0" applyFont="1" applyFill="1"/>
    <xf numFmtId="0" fontId="6" fillId="9" borderId="0" xfId="2" applyFill="1" applyAlignment="1">
      <alignment horizontal="left" vertical="top"/>
    </xf>
    <xf numFmtId="0" fontId="15" fillId="9" borderId="0" xfId="1" applyFont="1" applyFill="1" applyBorder="1" applyAlignment="1">
      <alignment vertical="top"/>
    </xf>
    <xf numFmtId="165" fontId="0" fillId="0" borderId="1" xfId="0" applyNumberFormat="1" applyBorder="1" applyAlignment="1" applyProtection="1">
      <alignment horizontal="left" vertical="top"/>
      <protection hidden="1"/>
    </xf>
    <xf numFmtId="0" fontId="4" fillId="9" borderId="0" xfId="1" applyFill="1"/>
    <xf numFmtId="0" fontId="18" fillId="9" borderId="0" xfId="1" applyFont="1" applyFill="1" applyAlignment="1">
      <alignment horizontal="left" vertical="top"/>
    </xf>
    <xf numFmtId="0" fontId="17" fillId="9" borderId="0" xfId="0" applyFont="1" applyFill="1" applyAlignment="1">
      <alignment horizontal="left" vertical="center"/>
    </xf>
    <xf numFmtId="0" fontId="17" fillId="9" borderId="0" xfId="0" applyFont="1" applyFill="1" applyAlignment="1">
      <alignment horizontal="center" vertical="center"/>
    </xf>
    <xf numFmtId="0" fontId="19" fillId="9" borderId="0" xfId="1" applyFont="1" applyFill="1"/>
    <xf numFmtId="0" fontId="0" fillId="9" borderId="6" xfId="0" applyFill="1" applyBorder="1"/>
    <xf numFmtId="0" fontId="15" fillId="9" borderId="6" xfId="1" applyFont="1" applyFill="1" applyBorder="1" applyAlignment="1">
      <alignment vertical="top"/>
    </xf>
    <xf numFmtId="0" fontId="20" fillId="10" borderId="1" xfId="0" applyFont="1" applyFill="1" applyBorder="1" applyAlignment="1">
      <alignment horizontal="center" vertical="top"/>
    </xf>
    <xf numFmtId="0" fontId="20" fillId="10" borderId="1" xfId="0" applyFont="1" applyFill="1" applyBorder="1" applyAlignment="1">
      <alignment horizontal="center" vertical="top" wrapText="1"/>
    </xf>
    <xf numFmtId="10" fontId="0" fillId="8" borderId="1" xfId="4" applyNumberFormat="1" applyFont="1" applyFill="1" applyBorder="1" applyAlignment="1" applyProtection="1">
      <alignment horizontal="center" vertical="top"/>
      <protection locked="0"/>
    </xf>
    <xf numFmtId="0" fontId="2" fillId="9" borderId="0" xfId="0" applyFont="1" applyFill="1" applyAlignment="1">
      <alignment horizontal="right"/>
    </xf>
    <xf numFmtId="168" fontId="0" fillId="9" borderId="0" xfId="0" applyNumberFormat="1" applyFill="1" applyAlignment="1" applyProtection="1">
      <alignment horizontal="left" vertical="top"/>
      <protection locked="0"/>
    </xf>
    <xf numFmtId="0" fontId="2" fillId="9" borderId="11" xfId="0" applyFont="1" applyFill="1" applyBorder="1" applyAlignment="1">
      <alignment horizontal="right"/>
    </xf>
    <xf numFmtId="165" fontId="0" fillId="8" borderId="1" xfId="0" applyNumberFormat="1" applyFill="1" applyBorder="1" applyAlignment="1" applyProtection="1">
      <alignment vertical="top"/>
      <protection locked="0"/>
    </xf>
    <xf numFmtId="0" fontId="0" fillId="0" borderId="1" xfId="0" applyBorder="1" applyAlignment="1" applyProtection="1">
      <alignment vertical="top"/>
      <protection hidden="1"/>
    </xf>
    <xf numFmtId="0" fontId="6" fillId="8" borderId="1" xfId="2" applyFill="1" applyBorder="1" applyAlignment="1" applyProtection="1">
      <alignment horizontal="left" vertical="top"/>
      <protection locked="0"/>
    </xf>
    <xf numFmtId="165" fontId="0" fillId="0" borderId="1" xfId="0" applyNumberFormat="1" applyBorder="1" applyAlignment="1" applyProtection="1">
      <alignment vertical="top"/>
      <protection hidden="1"/>
    </xf>
    <xf numFmtId="10" fontId="0" fillId="8" borderId="1" xfId="4" applyNumberFormat="1" applyFont="1" applyFill="1" applyBorder="1" applyAlignment="1" applyProtection="1">
      <alignment vertical="top"/>
      <protection locked="0"/>
    </xf>
    <xf numFmtId="0" fontId="0" fillId="8" borderId="1" xfId="0" applyFill="1" applyBorder="1" applyAlignment="1" applyProtection="1">
      <alignment vertical="top"/>
      <protection locked="0"/>
    </xf>
    <xf numFmtId="168" fontId="15" fillId="9" borderId="1" xfId="3" applyNumberFormat="1" applyFont="1" applyFill="1" applyBorder="1" applyAlignment="1" applyProtection="1">
      <alignment vertical="top"/>
    </xf>
    <xf numFmtId="165" fontId="2" fillId="4" borderId="1" xfId="0" applyNumberFormat="1" applyFont="1" applyFill="1" applyBorder="1"/>
    <xf numFmtId="0" fontId="0" fillId="9" borderId="1" xfId="0" applyFill="1" applyBorder="1" applyAlignment="1">
      <alignment horizontal="center" vertical="top"/>
    </xf>
    <xf numFmtId="165" fontId="2" fillId="0" borderId="1" xfId="0" applyNumberFormat="1" applyFont="1" applyBorder="1" applyAlignment="1" applyProtection="1">
      <alignment horizontal="left" vertical="top"/>
      <protection hidden="1"/>
    </xf>
    <xf numFmtId="165" fontId="2" fillId="4" borderId="1" xfId="0" applyNumberFormat="1" applyFont="1" applyFill="1" applyBorder="1" applyAlignment="1" applyProtection="1">
      <alignment horizontal="left" vertical="top"/>
      <protection locked="0"/>
    </xf>
    <xf numFmtId="168" fontId="16" fillId="9" borderId="1" xfId="3" applyNumberFormat="1" applyFont="1" applyFill="1" applyBorder="1" applyAlignment="1" applyProtection="1">
      <alignment vertical="center"/>
    </xf>
    <xf numFmtId="165" fontId="0" fillId="8" borderId="1" xfId="0" applyNumberFormat="1" applyFill="1" applyBorder="1" applyAlignment="1" applyProtection="1">
      <alignment horizontal="right" vertical="top"/>
      <protection locked="0"/>
    </xf>
    <xf numFmtId="0" fontId="2" fillId="7" borderId="1" xfId="0" applyFont="1" applyFill="1" applyBorder="1" applyAlignment="1">
      <alignment horizontal="center" vertical="top" wrapText="1"/>
    </xf>
    <xf numFmtId="0" fontId="7" fillId="0" borderId="1"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8" borderId="8" xfId="0" applyFill="1" applyBorder="1" applyAlignment="1" applyProtection="1">
      <alignment horizontal="left" vertical="top"/>
      <protection locked="0"/>
    </xf>
    <xf numFmtId="0" fontId="0" fillId="8" borderId="9" xfId="0" applyFill="1" applyBorder="1" applyAlignment="1" applyProtection="1">
      <alignment horizontal="left" vertical="top"/>
      <protection locked="0"/>
    </xf>
    <xf numFmtId="0" fontId="10" fillId="10" borderId="8" xfId="0" applyFont="1" applyFill="1" applyBorder="1" applyAlignment="1">
      <alignment horizontal="center" vertical="center"/>
    </xf>
    <xf numFmtId="0" fontId="10" fillId="10" borderId="9" xfId="0" applyFont="1" applyFill="1" applyBorder="1" applyAlignment="1">
      <alignment horizontal="center" vertical="center"/>
    </xf>
    <xf numFmtId="0" fontId="13" fillId="9" borderId="0" xfId="0" applyFont="1" applyFill="1" applyAlignment="1">
      <alignment horizontal="center" vertical="center"/>
    </xf>
    <xf numFmtId="0" fontId="0" fillId="8" borderId="1" xfId="0" applyFill="1" applyBorder="1" applyAlignment="1" applyProtection="1">
      <alignment horizontal="left" vertical="top" wrapText="1"/>
      <protection locked="0"/>
    </xf>
    <xf numFmtId="0" fontId="0" fillId="8" borderId="8" xfId="0" applyFill="1" applyBorder="1" applyAlignment="1" applyProtection="1">
      <alignment horizontal="left" vertical="top" wrapText="1"/>
      <protection locked="0"/>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0" fillId="8" borderId="1" xfId="0" applyFill="1" applyBorder="1" applyAlignment="1" applyProtection="1">
      <alignment horizontal="center" vertical="top"/>
      <protection locked="0"/>
    </xf>
    <xf numFmtId="0" fontId="2" fillId="10" borderId="12" xfId="0" applyFont="1" applyFill="1" applyBorder="1" applyAlignment="1">
      <alignment horizontal="center" vertical="center" wrapText="1"/>
    </xf>
    <xf numFmtId="0" fontId="4" fillId="9" borderId="0" xfId="1" applyFill="1" applyAlignment="1">
      <alignment horizontal="left"/>
    </xf>
    <xf numFmtId="0" fontId="0" fillId="9" borderId="0" xfId="0" applyFill="1" applyAlignment="1">
      <alignment horizontal="left"/>
    </xf>
    <xf numFmtId="0" fontId="10" fillId="10" borderId="3"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4"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3" xfId="0" applyFont="1" applyFill="1" applyBorder="1" applyAlignment="1">
      <alignment horizontal="center" vertical="top" wrapText="1"/>
    </xf>
    <xf numFmtId="0" fontId="2" fillId="10" borderId="4" xfId="0" applyFont="1" applyFill="1" applyBorder="1" applyAlignment="1">
      <alignment horizontal="center" vertical="top" wrapText="1"/>
    </xf>
    <xf numFmtId="0" fontId="0" fillId="9" borderId="6" xfId="0" applyFill="1" applyBorder="1" applyAlignment="1">
      <alignment horizontal="left" vertical="top" wrapText="1"/>
    </xf>
    <xf numFmtId="0" fontId="0" fillId="9" borderId="0" xfId="0" applyFill="1" applyAlignment="1">
      <alignment horizontal="left" vertical="top"/>
    </xf>
    <xf numFmtId="0" fontId="0" fillId="9" borderId="6" xfId="0" applyFill="1" applyBorder="1" applyAlignment="1">
      <alignment horizontal="left" vertical="top"/>
    </xf>
    <xf numFmtId="0" fontId="0" fillId="8" borderId="8" xfId="0" applyFill="1" applyBorder="1" applyAlignment="1" applyProtection="1">
      <alignment vertical="top" wrapText="1"/>
      <protection locked="0"/>
    </xf>
    <xf numFmtId="0" fontId="0" fillId="8" borderId="9" xfId="0" applyFill="1" applyBorder="1" applyAlignment="1" applyProtection="1">
      <alignment vertical="top"/>
      <protection locked="0"/>
    </xf>
    <xf numFmtId="0" fontId="0" fillId="9" borderId="6" xfId="0" applyFill="1" applyBorder="1" applyAlignment="1">
      <alignment horizontal="left" vertical="center" wrapText="1"/>
    </xf>
    <xf numFmtId="0" fontId="0" fillId="9" borderId="0" xfId="0" applyFill="1" applyAlignment="1">
      <alignment horizontal="left" vertical="center"/>
    </xf>
    <xf numFmtId="0" fontId="0" fillId="9" borderId="6" xfId="0" applyFill="1" applyBorder="1" applyAlignment="1">
      <alignment horizontal="left" vertical="center"/>
    </xf>
  </cellXfs>
  <cellStyles count="5">
    <cellStyle name="Currency 2" xfId="3" xr:uid="{FAEAA8E3-D18C-48BE-BDC4-F6CCD8C8ECEF}"/>
    <cellStyle name="Hyperlink" xfId="1" builtinId="8"/>
    <cellStyle name="Normal" xfId="0" builtinId="0"/>
    <cellStyle name="Normal 2" xfId="2" xr:uid="{B46B0C00-628F-4221-9236-3190B616FAF4}"/>
    <cellStyle name="Percent" xfId="4" builtinId="5"/>
  </cellStyles>
  <dxfs count="6">
    <dxf>
      <numFmt numFmtId="0" formatCode="General"/>
      <fill>
        <patternFill>
          <fgColor indexed="64"/>
          <bgColor theme="0"/>
        </patternFill>
      </fill>
    </dxf>
    <dxf>
      <numFmt numFmtId="0" formatCode="General"/>
      <fill>
        <patternFill>
          <fgColor indexed="64"/>
          <bgColor theme="0"/>
        </patternFill>
      </fill>
    </dxf>
    <dxf>
      <numFmt numFmtId="0" formatCode="General"/>
      <fill>
        <patternFill>
          <fgColor indexed="64"/>
          <bgColor theme="0"/>
        </patternFill>
      </fill>
    </dxf>
    <dxf>
      <numFmt numFmtId="0" formatCode="General"/>
      <fill>
        <patternFill>
          <fgColor indexed="64"/>
          <bgColor theme="0"/>
        </patternFill>
      </fill>
    </dxf>
    <dxf>
      <numFmt numFmtId="0" formatCode="General"/>
      <fill>
        <patternFill>
          <fgColor indexed="64"/>
          <bgColor theme="0"/>
        </patternFill>
      </fill>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35</xdr:row>
      <xdr:rowOff>1</xdr:rowOff>
    </xdr:from>
    <xdr:to>
      <xdr:col>9</xdr:col>
      <xdr:colOff>1005840</xdr:colOff>
      <xdr:row>54</xdr:row>
      <xdr:rowOff>141445</xdr:rowOff>
    </xdr:to>
    <xdr:pic>
      <xdr:nvPicPr>
        <xdr:cNvPr id="2" name="Picture 1">
          <a:extLst>
            <a:ext uri="{FF2B5EF4-FFF2-40B4-BE49-F238E27FC236}">
              <a16:creationId xmlns:a16="http://schemas.microsoft.com/office/drawing/2014/main" id="{A2B314AB-8727-334E-6397-F34177380C96}"/>
            </a:ext>
          </a:extLst>
        </xdr:cNvPr>
        <xdr:cNvPicPr>
          <a:picLocks noChangeAspect="1"/>
        </xdr:cNvPicPr>
      </xdr:nvPicPr>
      <xdr:blipFill>
        <a:blip xmlns:r="http://schemas.openxmlformats.org/officeDocument/2006/relationships" r:embed="rId1"/>
        <a:stretch>
          <a:fillRect/>
        </a:stretch>
      </xdr:blipFill>
      <xdr:spPr>
        <a:xfrm>
          <a:off x="609601" y="7216141"/>
          <a:ext cx="5745479" cy="3616164"/>
        </a:xfrm>
        <a:prstGeom prst="rect">
          <a:avLst/>
        </a:prstGeom>
      </xdr:spPr>
    </xdr:pic>
    <xdr:clientData/>
  </xdr:twoCellAnchor>
  <xdr:twoCellAnchor editAs="oneCell">
    <xdr:from>
      <xdr:col>0</xdr:col>
      <xdr:colOff>586740</xdr:colOff>
      <xdr:row>54</xdr:row>
      <xdr:rowOff>175261</xdr:rowOff>
    </xdr:from>
    <xdr:to>
      <xdr:col>9</xdr:col>
      <xdr:colOff>838199</xdr:colOff>
      <xdr:row>78</xdr:row>
      <xdr:rowOff>171421</xdr:rowOff>
    </xdr:to>
    <xdr:pic>
      <xdr:nvPicPr>
        <xdr:cNvPr id="3" name="Picture 2">
          <a:extLst>
            <a:ext uri="{FF2B5EF4-FFF2-40B4-BE49-F238E27FC236}">
              <a16:creationId xmlns:a16="http://schemas.microsoft.com/office/drawing/2014/main" id="{FDB4A8D4-A4C8-D223-3996-BA0028D1A76C}"/>
            </a:ext>
          </a:extLst>
        </xdr:cNvPr>
        <xdr:cNvPicPr>
          <a:picLocks noChangeAspect="1"/>
        </xdr:cNvPicPr>
      </xdr:nvPicPr>
      <xdr:blipFill>
        <a:blip xmlns:r="http://schemas.openxmlformats.org/officeDocument/2006/relationships" r:embed="rId2"/>
        <a:stretch>
          <a:fillRect/>
        </a:stretch>
      </xdr:blipFill>
      <xdr:spPr>
        <a:xfrm>
          <a:off x="586740" y="10866121"/>
          <a:ext cx="5600699" cy="4385280"/>
        </a:xfrm>
        <a:prstGeom prst="rect">
          <a:avLst/>
        </a:prstGeom>
      </xdr:spPr>
    </xdr:pic>
    <xdr:clientData/>
  </xdr:twoCellAnchor>
  <xdr:twoCellAnchor editAs="oneCell">
    <xdr:from>
      <xdr:col>1</xdr:col>
      <xdr:colOff>1</xdr:colOff>
      <xdr:row>79</xdr:row>
      <xdr:rowOff>0</xdr:rowOff>
    </xdr:from>
    <xdr:to>
      <xdr:col>10</xdr:col>
      <xdr:colOff>160021</xdr:colOff>
      <xdr:row>98</xdr:row>
      <xdr:rowOff>20745</xdr:rowOff>
    </xdr:to>
    <xdr:pic>
      <xdr:nvPicPr>
        <xdr:cNvPr id="4" name="Picture 3">
          <a:extLst>
            <a:ext uri="{FF2B5EF4-FFF2-40B4-BE49-F238E27FC236}">
              <a16:creationId xmlns:a16="http://schemas.microsoft.com/office/drawing/2014/main" id="{85E364CE-A64F-9E76-5C71-6978AF8C7AFA}"/>
            </a:ext>
          </a:extLst>
        </xdr:cNvPr>
        <xdr:cNvPicPr>
          <a:picLocks noChangeAspect="1"/>
        </xdr:cNvPicPr>
      </xdr:nvPicPr>
      <xdr:blipFill>
        <a:blip xmlns:r="http://schemas.openxmlformats.org/officeDocument/2006/relationships" r:embed="rId3"/>
        <a:stretch>
          <a:fillRect/>
        </a:stretch>
      </xdr:blipFill>
      <xdr:spPr>
        <a:xfrm>
          <a:off x="609601" y="15262860"/>
          <a:ext cx="6103620" cy="34954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nina Bendinskienė" id="{829B23A4-26C3-4452-809A-54C401FE3C06}" userId="S::Janina.Bendinskiene@esf.lt::3eb7f4b6-8108-46d7-9a92-cfd1ac64e166" providerId="AD"/>
  <person displayName="Dalia Justinavičiūtė-Bulkevičė" id="{A49BE490-59D3-4553-AC24-D683B99305E4}" userId="S::Dalia.Justinaviciute@esf.lt::418fc104-281a-4bbf-84ce-c9c0e8f6eda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0CF50E-31AB-4F92-8BC9-CC98B01B6C37}" name="Table1" displayName="Table1" ref="B2:O114" totalsRowShown="0" headerRowDxfId="5">
  <autoFilter ref="B2:O114" xr:uid="{7A0CF50E-31AB-4F92-8BC9-CC98B01B6C37}"/>
  <tableColumns count="14">
    <tableColumn id="1" xr3:uid="{2593D0BB-DA2D-43C5-AB76-BFA5059DC3D9}" name="ŠALIS "/>
    <tableColumn id="2" xr3:uid="{E5736571-4281-44A9-96EB-B1A11517D50F}" name="cost of one day of one participant (EUR)_x000a_ALMA manual (23 psl.)"/>
    <tableColumn id="3" xr3:uid="{4B58C7D6-8FDC-4129-B2F3-E36AA1ACC317}" name="skrydžio fiksuotas įkainis (pagal EK Erasmus+ atstumų skaičiuoklę) ima tik vidurkis"/>
    <tableColumn id="4" xr3:uid="{203F3555-6809-4644-A7B1-42305FAE7B4B}" name="vietinių kelionių (TI) išlaidų fiksuotasis įkainis/dieną, eurais, pagal FĮ-010"/>
    <tableColumn id="5" xr3:uid="{34805FF4-6DC1-4210-B30A-5EFAF74E07F9}" name="kitų išvykos (TI) išlaidų fiksuotasis įkainis/dieną, eurais, pagal FĮ-010"/>
    <tableColumn id="6" xr3:uid="{4BBB16AA-1BF3-42CD-918D-31972F7BC3FE}" name="Dienpinigiai (EUR/dieną) (pagal FĮ-010, Mokslinių išvykų išlaidų fiksuotųjų įkainių apskaičiavimo ataskaita)"/>
    <tableColumn id="16" xr3:uid="{53891DFB-1222-4F35-8EEB-76F99A6ED64E}" name="Dienpinigiai (EUR/dieną) (pagal EK mission allowances for countries inside the EU)"/>
    <tableColumn id="7" xr3:uid="{2A9ABCF3-528B-48B0-A96D-49E6E6DBE62C}" name="Apgyvendinimas (EUR/naktį) (pagal FĮ-010, Mokslinių išvykų išlaidų fiks. įkainių apskaičiavimo ataskaita)"/>
    <tableColumn id="14" xr3:uid="{57202C31-C406-4D47-9AB5-57C1A60FD318}" name="Apgyvendinimas (EUR/naktį) (pagal EK mission allowances for countries inside the EU)"/>
    <tableColumn id="8" xr3:uid="{17E1EC9C-2F3A-488A-B71B-1F20C9D5E7A2}" name="DU išlaidos (4 mėn., 40 dienų) " dataDxfId="4">
      <calculatedColumnFormula>Table1[[#This Row],[cost of one day of one participant (EUR)
ALMA manual (23 psl.)]]*40</calculatedColumnFormula>
    </tableColumn>
    <tableColumn id="9" xr3:uid="{E4248954-6FF1-428D-9972-ECA97023B334}" name="1 kelionės 1 asm. kaina (pagal FĮ-010) (3 dienos)" dataDxfId="3">
      <calculatedColumnFormula>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calculatedColumnFormula>
    </tableColumn>
    <tableColumn id="10" xr3:uid="{DC249DD7-3380-4944-ADEE-7FF9437AE70E}" name="1 kelionės 1 asm. kaina (pagal EK įkainius) (3 dienos)" dataDxfId="2">
      <calculatedColumnFormula>600+Table1[[#This Row],[Dienpinigiai (EUR/dieną) (pagal EK mission allowances for countries inside the EU)]]*3+Table1[[#This Row],[Apgyvendinimas (EUR/naktį) (pagal EK mission allowances for countries inside the EU)]]*2</calculatedColumnFormula>
    </tableColumn>
    <tableColumn id="11" xr3:uid="{D92DCDB5-709E-43BF-8F5D-883ACE5DFB8C}" name="bendra kaina 1 fazei: 40 d. DU, 2 kelionės 2 asm. į užsienį, vietinės kelionės, kt. išlaidos (pagal FĮ-010)" dataDxfId="1">
      <calculatedColumnFormula>Table1[[#This Row],[DU išlaidos (4 mėn., 40 dienų) ]]+2*Table1[[#This Row],[1 kelionės 1 asm. kaina (pagal FĮ-010) (3 dienos)]]*2+1000+1500</calculatedColumnFormula>
    </tableColumn>
    <tableColumn id="12" xr3:uid="{82D0590B-D854-4A7A-AD8A-ECE6A7EDC2F3}" name="bendra kaina 1 fazei: 40 d. DU, 2 kelionės 2 asm. į užsienį, vietinės kelionės, kt. išlaidos (pagal EK įkainius)" dataDxfId="0">
      <calculatedColumnFormula>Table1[[#This Row],[DU išlaidos (4 mėn., 40 dienų) ]]+2*Table1[[#This Row],[1 kelionės 1 asm. kaina (pagal EK įkainius) (3 dienos)]]*2+1000+1500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2-10-05T05:55:56.27" personId="{829B23A4-26C3-4452-809A-54C401FE3C06}" id="{11199D70-68B8-47EC-9D18-E217D32DC721}">
    <text>A daily top-up amount is applied, for the mobility phase, to participants of an ALMA operation who are spending their work-related stay abroad within a Member State with higher living costs than the Member State where the other phases of the operation take place.</text>
  </threadedComment>
  <threadedComment ref="H2" dT="2022-11-03T09:50:05.49" personId="{A49BE490-59D3-4553-AC24-D683B99305E4}" id="{9472F79F-B938-4AB3-AAE6-94DEADFF1DFC}">
    <text>is applied for the number of days of the respective individual’s participation in an ALMA operation for all participants who find employment, enrol in or re-enter further training, education or a labour-market programme within 6 months after exiting the ALMA operation.</text>
  </threadedComment>
  <threadedComment ref="E3" dT="2022-10-04T13:16:11.69" personId="{829B23A4-26C3-4452-809A-54C401FE3C06}" id="{27F76291-E11E-4A01-BB8F-CF4BA745491C}">
    <text>Number of days participated in any phase of the operation (preparatory, mobility, and follow-up phase) per person</text>
  </threadedComment>
  <threadedComment ref="E3" dT="2022-10-05T05:54:36.63" personId="{829B23A4-26C3-4452-809A-54C401FE3C06}" id="{26E96EDE-D611-4D32-9E1D-C1BB004C79D0}" parentId="{27F76291-E11E-4A01-BB8F-CF4BA745491C}">
    <text xml:space="preserve"> where the beneficiary implements the operation.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F42" dT="2022-11-17T08:32:38.75" personId="{A49BE490-59D3-4553-AC24-D683B99305E4}" id="{1358D230-90DA-4FB1-B979-5A70D9ED4EFE}">
    <text>Padaryti neprivalomą įvesti, nes gali tokių ir nebūti</text>
  </threadedComment>
  <threadedComment ref="F56" dT="2022-11-17T08:32:38.75" personId="{A49BE490-59D3-4553-AC24-D683B99305E4}" id="{E750AC88-8F13-4D6D-A014-A192A331339D}">
    <text>Padaryti neprivalomą įvesti, nes gali tokių ir nebūti</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e-seimas.lrs.lt/portal/legalAct/lt/TAD/TAIS.232345/asr" TargetMode="External"/><Relationship Id="rId7" Type="http://schemas.openxmlformats.org/officeDocument/2006/relationships/table" Target="../tables/table1.xml"/><Relationship Id="rId2" Type="http://schemas.openxmlformats.org/officeDocument/2006/relationships/hyperlink" Target="https://www.esinvesticijos.lt/lt/dokumentai/moksliniu-isvyku-islaidu-fiksuotuju-ikainiu-apskaiciavimo-ataskaita" TargetMode="External"/><Relationship Id="rId1" Type="http://schemas.openxmlformats.org/officeDocument/2006/relationships/hyperlink" Target="https://erasmus-plus.ec.europa.eu/resources-and-tools/distance-calculato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rasmus-plius.lt/programa/programos-vadova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eur-lex.europa.eu/legal-content/EN/TXT/?uri=CELEX:32022R2175"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commission.europa.eu/funding-tenders/procedures-guidelines-tenders/information-contractors-and-beneficiaries/exchange-rate-inforeuro_en" TargetMode="External"/><Relationship Id="rId2" Type="http://schemas.openxmlformats.org/officeDocument/2006/relationships/hyperlink" Target="https://eur-lex.europa.eu/legal-content/EN/TXT/?uri=CELEX:32022R2175" TargetMode="External"/><Relationship Id="rId1" Type="http://schemas.openxmlformats.org/officeDocument/2006/relationships/hyperlink" Target="https://ec.europa.eu/eurostat/databrowser/view/tec00027/default/table?lang=en"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EDB2-F7F8-4128-9338-5BA7029CCDF4}">
  <sheetPr codeName="Sheet1"/>
  <dimension ref="A2:O120"/>
  <sheetViews>
    <sheetView topLeftCell="A13" workbookViewId="0">
      <selection activeCell="V5" sqref="U5:V5"/>
    </sheetView>
  </sheetViews>
  <sheetFormatPr defaultRowHeight="14.4" x14ac:dyDescent="0.3"/>
  <cols>
    <col min="2" max="2" width="20.109375" customWidth="1"/>
    <col min="3" max="4" width="16.33203125" customWidth="1"/>
    <col min="5" max="5" width="15.6640625" hidden="1" customWidth="1"/>
    <col min="6" max="6" width="14.6640625" hidden="1" customWidth="1"/>
    <col min="7" max="7" width="17" hidden="1" customWidth="1"/>
    <col min="8" max="8" width="16.33203125" customWidth="1"/>
    <col min="9" max="9" width="17.6640625" hidden="1" customWidth="1"/>
    <col min="10" max="10" width="17.5546875" customWidth="1"/>
    <col min="11" max="11" width="13.33203125" customWidth="1"/>
    <col min="12" max="12" width="13.33203125" hidden="1" customWidth="1"/>
    <col min="13" max="13" width="11.44140625" customWidth="1"/>
    <col min="14" max="14" width="17.6640625" hidden="1" customWidth="1"/>
    <col min="15" max="15" width="18.33203125" customWidth="1"/>
  </cols>
  <sheetData>
    <row r="2" spans="1:15" ht="89.4" customHeight="1" x14ac:dyDescent="0.3">
      <c r="B2" s="2" t="s">
        <v>0</v>
      </c>
      <c r="C2" s="3" t="s">
        <v>1</v>
      </c>
      <c r="D2" s="3" t="s">
        <v>2</v>
      </c>
      <c r="E2" s="3" t="s">
        <v>3</v>
      </c>
      <c r="F2" s="3" t="s">
        <v>4</v>
      </c>
      <c r="G2" s="3" t="s">
        <v>5</v>
      </c>
      <c r="H2" s="10" t="s">
        <v>6</v>
      </c>
      <c r="I2" s="3" t="s">
        <v>7</v>
      </c>
      <c r="J2" s="10" t="s">
        <v>8</v>
      </c>
      <c r="K2" s="16" t="s">
        <v>9</v>
      </c>
      <c r="L2" s="16" t="s">
        <v>10</v>
      </c>
      <c r="M2" s="16" t="s">
        <v>11</v>
      </c>
      <c r="N2" s="16" t="s">
        <v>12</v>
      </c>
      <c r="O2" s="16" t="s">
        <v>13</v>
      </c>
    </row>
    <row r="3" spans="1:15" x14ac:dyDescent="0.3">
      <c r="A3">
        <v>1</v>
      </c>
      <c r="B3" s="1" t="s">
        <v>14</v>
      </c>
      <c r="C3" s="4">
        <v>80.53</v>
      </c>
      <c r="D3" s="4">
        <v>530</v>
      </c>
      <c r="E3" s="4">
        <v>5.13</v>
      </c>
      <c r="F3" s="4">
        <v>0.22</v>
      </c>
      <c r="G3" s="4">
        <v>63</v>
      </c>
      <c r="H3" s="11">
        <v>102</v>
      </c>
      <c r="I3" s="4">
        <v>104.4</v>
      </c>
      <c r="J3" s="11">
        <v>132</v>
      </c>
      <c r="K3" s="17">
        <f>Table1[[#This Row],[cost of one day of one participant (EUR)
ALMA manual (23 psl.)]]*40</f>
        <v>3221.2</v>
      </c>
      <c r="L3"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933.15000000000009</v>
      </c>
      <c r="M3" s="17">
        <f>600+Table1[[#This Row],[Dienpinigiai (EUR/dieną) (pagal EK mission allowances for countries inside the EU)]]*3+Table1[[#This Row],[Apgyvendinimas (EUR/naktį) (pagal EK mission allowances for countries inside the EU)]]*2</f>
        <v>1170</v>
      </c>
      <c r="N3" s="18">
        <f>Table1[[#This Row],[DU išlaidos (4 mėn., 40 dienų) ]]+2*Table1[[#This Row],[1 kelionės 1 asm. kaina (pagal FĮ-010) (3 dienos)]]*2+1000+1500</f>
        <v>9453.7999999999993</v>
      </c>
      <c r="O3" s="18">
        <f>Table1[[#This Row],[DU išlaidos (4 mėn., 40 dienų) ]]+2*Table1[[#This Row],[1 kelionės 1 asm. kaina (pagal EK įkainius) (3 dienos)]]*2+1000+1500</f>
        <v>10401.200000000001</v>
      </c>
    </row>
    <row r="4" spans="1:15" x14ac:dyDescent="0.3">
      <c r="A4">
        <v>2</v>
      </c>
      <c r="B4" s="1" t="s">
        <v>15</v>
      </c>
      <c r="C4" s="4">
        <v>77.45</v>
      </c>
      <c r="D4" s="4">
        <v>530</v>
      </c>
      <c r="E4" s="4">
        <v>5.13</v>
      </c>
      <c r="F4" s="4">
        <v>0.22</v>
      </c>
      <c r="G4" s="4">
        <v>61</v>
      </c>
      <c r="H4" s="11">
        <v>102</v>
      </c>
      <c r="I4" s="4">
        <v>118.2</v>
      </c>
      <c r="J4" s="11">
        <v>148</v>
      </c>
      <c r="K4" s="17">
        <f>Table1[[#This Row],[cost of one day of one participant (EUR)
ALMA manual (23 psl.)]]*40</f>
        <v>3098</v>
      </c>
      <c r="L4"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954.75</v>
      </c>
      <c r="M4" s="17">
        <f>600+Table1[[#This Row],[Dienpinigiai (EUR/dieną) (pagal EK mission allowances for countries inside the EU)]]*3+Table1[[#This Row],[Apgyvendinimas (EUR/naktį) (pagal EK mission allowances for countries inside the EU)]]*2</f>
        <v>1202</v>
      </c>
      <c r="N4" s="18">
        <f>Table1[[#This Row],[DU išlaidos (4 mėn., 40 dienų) ]]+2*Table1[[#This Row],[1 kelionės 1 asm. kaina (pagal FĮ-010) (3 dienos)]]*2+1000+1500</f>
        <v>9417</v>
      </c>
      <c r="O4" s="18">
        <f>Table1[[#This Row],[DU išlaidos (4 mėn., 40 dienų) ]]+2*Table1[[#This Row],[1 kelionės 1 asm. kaina (pagal EK įkainius) (3 dienos)]]*2+1000+1500</f>
        <v>10406</v>
      </c>
    </row>
    <row r="5" spans="1:15" x14ac:dyDescent="0.3">
      <c r="A5">
        <v>3</v>
      </c>
      <c r="B5" s="1" t="s">
        <v>16</v>
      </c>
      <c r="C5" s="4">
        <v>31.92</v>
      </c>
      <c r="D5" s="4">
        <v>530</v>
      </c>
      <c r="E5" s="4">
        <v>5.13</v>
      </c>
      <c r="F5" s="4">
        <v>0.22</v>
      </c>
      <c r="G5" s="4">
        <v>39</v>
      </c>
      <c r="H5" s="11">
        <v>57</v>
      </c>
      <c r="I5" s="4">
        <v>84</v>
      </c>
      <c r="J5" s="11">
        <v>135</v>
      </c>
      <c r="K5" s="17">
        <f>Table1[[#This Row],[cost of one day of one participant (EUR)
ALMA manual (23 psl.)]]*40</f>
        <v>1276.8000000000002</v>
      </c>
      <c r="L5"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820.35</v>
      </c>
      <c r="M5" s="17">
        <f>600+Table1[[#This Row],[Dienpinigiai (EUR/dieną) (pagal EK mission allowances for countries inside the EU)]]*3+Table1[[#This Row],[Apgyvendinimas (EUR/naktį) (pagal EK mission allowances for countries inside the EU)]]*2</f>
        <v>1041</v>
      </c>
      <c r="N5" s="18">
        <f>Table1[[#This Row],[DU išlaidos (4 mėn., 40 dienų) ]]+2*Table1[[#This Row],[1 kelionės 1 asm. kaina (pagal FĮ-010) (3 dienos)]]*2+1000+1500</f>
        <v>7058.2000000000007</v>
      </c>
      <c r="O5" s="18">
        <f>Table1[[#This Row],[DU išlaidos (4 mėn., 40 dienų) ]]+2*Table1[[#This Row],[1 kelionės 1 asm. kaina (pagal EK įkainius) (3 dienos)]]*2+1000+1500</f>
        <v>7940.8</v>
      </c>
    </row>
    <row r="6" spans="1:15" x14ac:dyDescent="0.3">
      <c r="A6">
        <v>4</v>
      </c>
      <c r="B6" s="1" t="s">
        <v>17</v>
      </c>
      <c r="C6" s="4">
        <v>41.09</v>
      </c>
      <c r="D6" s="4">
        <v>530</v>
      </c>
      <c r="E6" s="4">
        <v>5.13</v>
      </c>
      <c r="F6" s="4">
        <v>0.22</v>
      </c>
      <c r="G6" s="4">
        <v>40</v>
      </c>
      <c r="H6" s="11">
        <v>75</v>
      </c>
      <c r="I6" s="4">
        <v>93</v>
      </c>
      <c r="J6" s="11">
        <v>110</v>
      </c>
      <c r="K6" s="17">
        <f>Table1[[#This Row],[cost of one day of one participant (EUR)
ALMA manual (23 psl.)]]*40</f>
        <v>1643.6000000000001</v>
      </c>
      <c r="L6"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841.35</v>
      </c>
      <c r="M6" s="17">
        <f>600+Table1[[#This Row],[Dienpinigiai (EUR/dieną) (pagal EK mission allowances for countries inside the EU)]]*3+Table1[[#This Row],[Apgyvendinimas (EUR/naktį) (pagal EK mission allowances for countries inside the EU)]]*2</f>
        <v>1045</v>
      </c>
      <c r="N6" s="18">
        <f>Table1[[#This Row],[DU išlaidos (4 mėn., 40 dienų) ]]+2*Table1[[#This Row],[1 kelionės 1 asm. kaina (pagal FĮ-010) (3 dienos)]]*2+1000+1500</f>
        <v>7509</v>
      </c>
      <c r="O6" s="18">
        <f>Table1[[#This Row],[DU išlaidos (4 mėn., 40 dienų) ]]+2*Table1[[#This Row],[1 kelionės 1 asm. kaina (pagal EK įkainius) (3 dienos)]]*2+1000+1500</f>
        <v>8323.6</v>
      </c>
    </row>
    <row r="7" spans="1:15" x14ac:dyDescent="0.3">
      <c r="A7">
        <v>5</v>
      </c>
      <c r="B7" s="1" t="s">
        <v>18</v>
      </c>
      <c r="C7" s="4">
        <v>59.24</v>
      </c>
      <c r="D7" s="4">
        <v>530</v>
      </c>
      <c r="E7" s="4">
        <v>5.13</v>
      </c>
      <c r="F7" s="4">
        <v>0.22</v>
      </c>
      <c r="G7" s="4">
        <v>62</v>
      </c>
      <c r="H7" s="11">
        <v>88</v>
      </c>
      <c r="I7" s="4">
        <v>88.8</v>
      </c>
      <c r="J7" s="11">
        <v>140</v>
      </c>
      <c r="K7" s="17">
        <f>Table1[[#This Row],[cost of one day of one participant (EUR)
ALMA manual (23 psl.)]]*40</f>
        <v>2369.6</v>
      </c>
      <c r="L7"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898.95</v>
      </c>
      <c r="M7" s="17">
        <f>600+Table1[[#This Row],[Dienpinigiai (EUR/dieną) (pagal EK mission allowances for countries inside the EU)]]*3+Table1[[#This Row],[Apgyvendinimas (EUR/naktį) (pagal EK mission allowances for countries inside the EU)]]*2</f>
        <v>1144</v>
      </c>
      <c r="N7" s="18">
        <f>Table1[[#This Row],[DU išlaidos (4 mėn., 40 dienų) ]]+2*Table1[[#This Row],[1 kelionės 1 asm. kaina (pagal FĮ-010) (3 dienos)]]*2+1000+1500</f>
        <v>8465.4</v>
      </c>
      <c r="O7" s="18">
        <f>Table1[[#This Row],[DU išlaidos (4 mėn., 40 dienų) ]]+2*Table1[[#This Row],[1 kelionės 1 asm. kaina (pagal EK įkainius) (3 dienos)]]*2+1000+1500</f>
        <v>9445.6</v>
      </c>
    </row>
    <row r="8" spans="1:15" x14ac:dyDescent="0.3">
      <c r="A8">
        <v>6</v>
      </c>
      <c r="B8" s="1" t="s">
        <v>19</v>
      </c>
      <c r="C8" s="4">
        <v>46.37</v>
      </c>
      <c r="D8" s="4">
        <v>530</v>
      </c>
      <c r="E8" s="4">
        <v>5.13</v>
      </c>
      <c r="F8" s="4">
        <v>0.22</v>
      </c>
      <c r="G8" s="4">
        <v>50</v>
      </c>
      <c r="H8" s="11">
        <v>70</v>
      </c>
      <c r="I8" s="4">
        <v>112.8</v>
      </c>
      <c r="J8" s="11">
        <v>124</v>
      </c>
      <c r="K8" s="17">
        <f>Table1[[#This Row],[cost of one day of one participant (EUR)
ALMA manual (23 psl.)]]*40</f>
        <v>1854.8</v>
      </c>
      <c r="L8"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910.95</v>
      </c>
      <c r="M8" s="17">
        <f>600+Table1[[#This Row],[Dienpinigiai (EUR/dieną) (pagal EK mission allowances for countries inside the EU)]]*3+Table1[[#This Row],[Apgyvendinimas (EUR/naktį) (pagal EK mission allowances for countries inside the EU)]]*2</f>
        <v>1058</v>
      </c>
      <c r="N8" s="18">
        <f>Table1[[#This Row],[DU išlaidos (4 mėn., 40 dienų) ]]+2*Table1[[#This Row],[1 kelionės 1 asm. kaina (pagal FĮ-010) (3 dienos)]]*2+1000+1500</f>
        <v>7998.6</v>
      </c>
      <c r="O8" s="18">
        <f>Table1[[#This Row],[DU išlaidos (4 mėn., 40 dienų) ]]+2*Table1[[#This Row],[1 kelionės 1 asm. kaina (pagal EK įkainius) (3 dienos)]]*2+1000+1500</f>
        <v>8586.7999999999993</v>
      </c>
    </row>
    <row r="9" spans="1:15" ht="13.95" customHeight="1" x14ac:dyDescent="0.3">
      <c r="A9">
        <v>7</v>
      </c>
      <c r="B9" s="1" t="s">
        <v>20</v>
      </c>
      <c r="C9" s="4">
        <v>86.91</v>
      </c>
      <c r="D9" s="4">
        <v>530</v>
      </c>
      <c r="E9" s="4">
        <v>5.13</v>
      </c>
      <c r="F9" s="4">
        <v>0.22</v>
      </c>
      <c r="G9" s="4">
        <v>80</v>
      </c>
      <c r="H9" s="11">
        <v>124</v>
      </c>
      <c r="I9" s="4">
        <v>104.4</v>
      </c>
      <c r="J9" s="11">
        <v>173</v>
      </c>
      <c r="K9" s="17">
        <f>Table1[[#This Row],[cost of one day of one participant (EUR)
ALMA manual (23 psl.)]]*40</f>
        <v>3476.3999999999996</v>
      </c>
      <c r="L9"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984.15000000000009</v>
      </c>
      <c r="M9" s="17">
        <f>600+Table1[[#This Row],[Dienpinigiai (EUR/dieną) (pagal EK mission allowances for countries inside the EU)]]*3+Table1[[#This Row],[Apgyvendinimas (EUR/naktį) (pagal EK mission allowances for countries inside the EU)]]*2</f>
        <v>1318</v>
      </c>
      <c r="N9" s="18">
        <f>Table1[[#This Row],[DU išlaidos (4 mėn., 40 dienų) ]]+2*Table1[[#This Row],[1 kelionės 1 asm. kaina (pagal FĮ-010) (3 dienos)]]*2+1000+1500</f>
        <v>9913</v>
      </c>
      <c r="O9" s="18">
        <f>Table1[[#This Row],[DU išlaidos (4 mėn., 40 dienų) ]]+2*Table1[[#This Row],[1 kelionės 1 asm. kaina (pagal EK įkainius) (3 dienos)]]*2+1000+1500</f>
        <v>11248.4</v>
      </c>
    </row>
    <row r="10" spans="1:15" x14ac:dyDescent="0.3">
      <c r="A10">
        <v>8</v>
      </c>
      <c r="B10" s="1" t="s">
        <v>21</v>
      </c>
      <c r="C10" s="4">
        <v>50.34</v>
      </c>
      <c r="D10" s="4">
        <v>530</v>
      </c>
      <c r="E10" s="4">
        <v>5.13</v>
      </c>
      <c r="F10" s="4">
        <v>0.22</v>
      </c>
      <c r="G10" s="4">
        <v>47</v>
      </c>
      <c r="H10" s="11">
        <v>80</v>
      </c>
      <c r="I10" s="4">
        <v>87</v>
      </c>
      <c r="J10" s="11">
        <v>105</v>
      </c>
      <c r="K10" s="17">
        <f>Table1[[#This Row],[cost of one day of one participant (EUR)
ALMA manual (23 psl.)]]*40</f>
        <v>2013.6000000000001</v>
      </c>
      <c r="L10"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850.35</v>
      </c>
      <c r="M10" s="17">
        <f>600+Table1[[#This Row],[Dienpinigiai (EUR/dieną) (pagal EK mission allowances for countries inside the EU)]]*3+Table1[[#This Row],[Apgyvendinimas (EUR/naktį) (pagal EK mission allowances for countries inside the EU)]]*2</f>
        <v>1050</v>
      </c>
      <c r="N10" s="18">
        <f>Table1[[#This Row],[DU išlaidos (4 mėn., 40 dienų) ]]+2*Table1[[#This Row],[1 kelionės 1 asm. kaina (pagal FĮ-010) (3 dienos)]]*2+1000+1500</f>
        <v>7915</v>
      </c>
      <c r="O10" s="18">
        <f>Table1[[#This Row],[DU išlaidos (4 mėn., 40 dienų) ]]+2*Table1[[#This Row],[1 kelionės 1 asm. kaina (pagal EK įkainius) (3 dienos)]]*2+1000+1500</f>
        <v>8713.6</v>
      </c>
    </row>
    <row r="11" spans="1:15" x14ac:dyDescent="0.3">
      <c r="A11">
        <v>9</v>
      </c>
      <c r="B11" s="1" t="s">
        <v>22</v>
      </c>
      <c r="C11" s="4">
        <v>78.19</v>
      </c>
      <c r="D11" s="4">
        <v>530</v>
      </c>
      <c r="E11" s="4">
        <v>5.13</v>
      </c>
      <c r="F11" s="4">
        <v>0.22</v>
      </c>
      <c r="G11" s="4">
        <v>69</v>
      </c>
      <c r="H11" s="11">
        <v>113</v>
      </c>
      <c r="I11" s="4">
        <v>104.4</v>
      </c>
      <c r="J11" s="11">
        <v>142</v>
      </c>
      <c r="K11" s="17">
        <f>Table1[[#This Row],[cost of one day of one participant (EUR)
ALMA manual (23 psl.)]]*40</f>
        <v>3127.6</v>
      </c>
      <c r="L11"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951.15000000000009</v>
      </c>
      <c r="M11" s="17">
        <f>600+Table1[[#This Row],[Dienpinigiai (EUR/dieną) (pagal EK mission allowances for countries inside the EU)]]*3+Table1[[#This Row],[Apgyvendinimas (EUR/naktį) (pagal EK mission allowances for countries inside the EU)]]*2</f>
        <v>1223</v>
      </c>
      <c r="N11" s="18">
        <f>Table1[[#This Row],[DU išlaidos (4 mėn., 40 dienų) ]]+2*Table1[[#This Row],[1 kelionės 1 asm. kaina (pagal FĮ-010) (3 dienos)]]*2+1000+1500</f>
        <v>9432.2000000000007</v>
      </c>
      <c r="O11" s="18">
        <f>Table1[[#This Row],[DU išlaidos (4 mėn., 40 dienų) ]]+2*Table1[[#This Row],[1 kelionės 1 asm. kaina (pagal EK įkainius) (3 dienos)]]*2+1000+1500</f>
        <v>10519.6</v>
      </c>
    </row>
    <row r="12" spans="1:15" x14ac:dyDescent="0.3">
      <c r="A12">
        <v>10</v>
      </c>
      <c r="B12" s="1" t="s">
        <v>23</v>
      </c>
      <c r="C12" s="4">
        <v>73</v>
      </c>
      <c r="D12" s="4">
        <v>530</v>
      </c>
      <c r="E12" s="4">
        <v>5.13</v>
      </c>
      <c r="F12" s="4">
        <v>0.22</v>
      </c>
      <c r="G12" s="4">
        <v>63</v>
      </c>
      <c r="H12" s="11">
        <v>102</v>
      </c>
      <c r="I12" s="4">
        <v>112.8</v>
      </c>
      <c r="J12" s="11">
        <v>180</v>
      </c>
      <c r="K12" s="17">
        <f>Table1[[#This Row],[cost of one day of one participant (EUR)
ALMA manual (23 psl.)]]*40</f>
        <v>2920</v>
      </c>
      <c r="L12"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949.95</v>
      </c>
      <c r="M12" s="17">
        <f>600+Table1[[#This Row],[Dienpinigiai (EUR/dieną) (pagal EK mission allowances for countries inside the EU)]]*3+Table1[[#This Row],[Apgyvendinimas (EUR/naktį) (pagal EK mission allowances for countries inside the EU)]]*2</f>
        <v>1266</v>
      </c>
      <c r="N12" s="18">
        <f>Table1[[#This Row],[DU išlaidos (4 mėn., 40 dienų) ]]+2*Table1[[#This Row],[1 kelionės 1 asm. kaina (pagal FĮ-010) (3 dienos)]]*2+1000+1500</f>
        <v>9219.7999999999993</v>
      </c>
      <c r="O12" s="18">
        <f>Table1[[#This Row],[DU išlaidos (4 mėn., 40 dienų) ]]+2*Table1[[#This Row],[1 kelionės 1 asm. kaina (pagal EK įkainius) (3 dienos)]]*2+1000+1500</f>
        <v>10484</v>
      </c>
    </row>
    <row r="13" spans="1:15" x14ac:dyDescent="0.3">
      <c r="A13">
        <v>11</v>
      </c>
      <c r="B13" s="1" t="s">
        <v>24</v>
      </c>
      <c r="C13" s="4">
        <v>77.61</v>
      </c>
      <c r="D13" s="4">
        <v>530</v>
      </c>
      <c r="E13" s="4">
        <v>5.13</v>
      </c>
      <c r="F13" s="4">
        <v>0.22</v>
      </c>
      <c r="G13" s="4">
        <v>62</v>
      </c>
      <c r="H13" s="11">
        <v>97</v>
      </c>
      <c r="I13" s="4">
        <v>114.6</v>
      </c>
      <c r="J13" s="11">
        <v>128</v>
      </c>
      <c r="K13" s="17">
        <f>Table1[[#This Row],[cost of one day of one participant (EUR)
ALMA manual (23 psl.)]]*40</f>
        <v>3104.4</v>
      </c>
      <c r="L13"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950.55</v>
      </c>
      <c r="M13" s="17">
        <f>600+Table1[[#This Row],[Dienpinigiai (EUR/dieną) (pagal EK mission allowances for countries inside the EU)]]*3+Table1[[#This Row],[Apgyvendinimas (EUR/naktį) (pagal EK mission allowances for countries inside the EU)]]*2</f>
        <v>1147</v>
      </c>
      <c r="N13" s="18">
        <f>Table1[[#This Row],[DU išlaidos (4 mėn., 40 dienų) ]]+2*Table1[[#This Row],[1 kelionės 1 asm. kaina (pagal FĮ-010) (3 dienos)]]*2+1000+1500</f>
        <v>9406.6</v>
      </c>
      <c r="O13" s="18">
        <f>Table1[[#This Row],[DU išlaidos (4 mėn., 40 dienų) ]]+2*Table1[[#This Row],[1 kelionės 1 asm. kaina (pagal EK įkainius) (3 dienos)]]*2+1000+1500</f>
        <v>10192.4</v>
      </c>
    </row>
    <row r="14" spans="1:15" x14ac:dyDescent="0.3">
      <c r="A14">
        <v>12</v>
      </c>
      <c r="B14" s="1" t="s">
        <v>25</v>
      </c>
      <c r="C14" s="4">
        <v>50.8</v>
      </c>
      <c r="D14" s="4">
        <v>530</v>
      </c>
      <c r="E14" s="4">
        <v>5.13</v>
      </c>
      <c r="F14" s="4">
        <v>0.22</v>
      </c>
      <c r="G14" s="4">
        <v>55</v>
      </c>
      <c r="H14" s="11">
        <v>82</v>
      </c>
      <c r="I14" s="4">
        <v>87</v>
      </c>
      <c r="J14" s="11">
        <v>112</v>
      </c>
      <c r="K14" s="17">
        <f>Table1[[#This Row],[cost of one day of one participant (EUR)
ALMA manual (23 psl.)]]*40</f>
        <v>2032</v>
      </c>
      <c r="L14"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874.35</v>
      </c>
      <c r="M14" s="17">
        <f>600+Table1[[#This Row],[Dienpinigiai (EUR/dieną) (pagal EK mission allowances for countries inside the EU)]]*3+Table1[[#This Row],[Apgyvendinimas (EUR/naktį) (pagal EK mission allowances for countries inside the EU)]]*2</f>
        <v>1070</v>
      </c>
      <c r="N14" s="18">
        <f>Table1[[#This Row],[DU išlaidos (4 mėn., 40 dienų) ]]+2*Table1[[#This Row],[1 kelionės 1 asm. kaina (pagal FĮ-010) (3 dienos)]]*2+1000+1500</f>
        <v>8029.4</v>
      </c>
      <c r="O14" s="18">
        <f>Table1[[#This Row],[DU išlaidos (4 mėn., 40 dienų) ]]+2*Table1[[#This Row],[1 kelionės 1 asm. kaina (pagal EK įkainius) (3 dienos)]]*2+1000+1500</f>
        <v>8812</v>
      </c>
    </row>
    <row r="15" spans="1:15" x14ac:dyDescent="0.3">
      <c r="A15">
        <v>13</v>
      </c>
      <c r="B15" s="1" t="s">
        <v>26</v>
      </c>
      <c r="C15" s="4">
        <v>41.8</v>
      </c>
      <c r="D15" s="4">
        <v>530</v>
      </c>
      <c r="E15" s="4">
        <v>5.13</v>
      </c>
      <c r="F15" s="4">
        <v>0.22</v>
      </c>
      <c r="G15" s="4">
        <v>48</v>
      </c>
      <c r="H15" s="11">
        <v>64</v>
      </c>
      <c r="I15" s="4">
        <v>104.4</v>
      </c>
      <c r="J15" s="11">
        <v>120</v>
      </c>
      <c r="K15" s="17">
        <f>Table1[[#This Row],[cost of one day of one participant (EUR)
ALMA manual (23 psl.)]]*40</f>
        <v>1672</v>
      </c>
      <c r="L15"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888.15000000000009</v>
      </c>
      <c r="M15" s="17">
        <f>600+Table1[[#This Row],[Dienpinigiai (EUR/dieną) (pagal EK mission allowances for countries inside the EU)]]*3+Table1[[#This Row],[Apgyvendinimas (EUR/naktį) (pagal EK mission allowances for countries inside the EU)]]*2</f>
        <v>1032</v>
      </c>
      <c r="N15" s="18">
        <f>Table1[[#This Row],[DU išlaidos (4 mėn., 40 dienų) ]]+2*Table1[[#This Row],[1 kelionės 1 asm. kaina (pagal FĮ-010) (3 dienos)]]*2+1000+1500</f>
        <v>7724.6</v>
      </c>
      <c r="O15" s="18">
        <f>Table1[[#This Row],[DU išlaidos (4 mėn., 40 dienų) ]]+2*Table1[[#This Row],[1 kelionės 1 asm. kaina (pagal EK įkainius) (3 dienos)]]*2+1000+1500</f>
        <v>8300</v>
      </c>
    </row>
    <row r="16" spans="1:15" x14ac:dyDescent="0.3">
      <c r="A16">
        <v>14</v>
      </c>
      <c r="B16" s="1" t="s">
        <v>27</v>
      </c>
      <c r="C16" s="4">
        <v>90.51</v>
      </c>
      <c r="D16" s="4">
        <v>530</v>
      </c>
      <c r="E16" s="4">
        <v>5.13</v>
      </c>
      <c r="F16" s="4">
        <v>0.22</v>
      </c>
      <c r="G16" s="4">
        <v>69</v>
      </c>
      <c r="H16" s="11">
        <v>108</v>
      </c>
      <c r="I16" s="4">
        <v>104.4</v>
      </c>
      <c r="J16" s="11">
        <v>159</v>
      </c>
      <c r="K16" s="17">
        <f>Table1[[#This Row],[cost of one day of one participant (EUR)
ALMA manual (23 psl.)]]*40</f>
        <v>3620.4</v>
      </c>
      <c r="L16"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951.15000000000009</v>
      </c>
      <c r="M16" s="17">
        <f>600+Table1[[#This Row],[Dienpinigiai (EUR/dieną) (pagal EK mission allowances for countries inside the EU)]]*3+Table1[[#This Row],[Apgyvendinimas (EUR/naktį) (pagal EK mission allowances for countries inside the EU)]]*2</f>
        <v>1242</v>
      </c>
      <c r="N16" s="18">
        <f>Table1[[#This Row],[DU išlaidos (4 mėn., 40 dienų) ]]+2*Table1[[#This Row],[1 kelionės 1 asm. kaina (pagal FĮ-010) (3 dienos)]]*2+1000+1500</f>
        <v>9925</v>
      </c>
      <c r="O16" s="18">
        <f>Table1[[#This Row],[DU išlaidos (4 mėn., 40 dienų) ]]+2*Table1[[#This Row],[1 kelionės 1 asm. kaina (pagal EK įkainius) (3 dienos)]]*2+1000+1500</f>
        <v>11088.4</v>
      </c>
    </row>
    <row r="17" spans="1:15" x14ac:dyDescent="0.3">
      <c r="A17">
        <v>15</v>
      </c>
      <c r="B17" s="1" t="s">
        <v>28</v>
      </c>
      <c r="C17" s="4">
        <v>66.31</v>
      </c>
      <c r="D17" s="4">
        <v>530</v>
      </c>
      <c r="E17" s="4">
        <v>5.13</v>
      </c>
      <c r="F17" s="4">
        <v>0.22</v>
      </c>
      <c r="G17" s="4">
        <v>63</v>
      </c>
      <c r="H17" s="11">
        <v>98</v>
      </c>
      <c r="I17" s="4">
        <v>112.8</v>
      </c>
      <c r="J17" s="11">
        <v>148</v>
      </c>
      <c r="K17" s="17">
        <f>Table1[[#This Row],[cost of one day of one participant (EUR)
ALMA manual (23 psl.)]]*40</f>
        <v>2652.4</v>
      </c>
      <c r="L17"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949.95</v>
      </c>
      <c r="M17" s="17">
        <f>600+Table1[[#This Row],[Dienpinigiai (EUR/dieną) (pagal EK mission allowances for countries inside the EU)]]*3+Table1[[#This Row],[Apgyvendinimas (EUR/naktį) (pagal EK mission allowances for countries inside the EU)]]*2</f>
        <v>1190</v>
      </c>
      <c r="N17" s="18">
        <f>Table1[[#This Row],[DU išlaidos (4 mėn., 40 dienų) ]]+2*Table1[[#This Row],[1 kelionės 1 asm. kaina (pagal FĮ-010) (3 dienos)]]*2+1000+1500</f>
        <v>8952.2000000000007</v>
      </c>
      <c r="O17" s="18">
        <f>Table1[[#This Row],[DU išlaidos (4 mėn., 40 dienų) ]]+2*Table1[[#This Row],[1 kelionės 1 asm. kaina (pagal EK įkainius) (3 dienos)]]*2+1000+1500</f>
        <v>9912.4</v>
      </c>
    </row>
    <row r="18" spans="1:15" x14ac:dyDescent="0.3">
      <c r="A18">
        <v>16</v>
      </c>
      <c r="B18" s="1" t="s">
        <v>29</v>
      </c>
      <c r="C18" s="4">
        <v>49.78</v>
      </c>
      <c r="D18" s="4">
        <v>530</v>
      </c>
      <c r="E18" s="4">
        <v>5.13</v>
      </c>
      <c r="F18" s="4">
        <v>0.22</v>
      </c>
      <c r="G18" s="4">
        <v>44</v>
      </c>
      <c r="H18" s="11">
        <v>73</v>
      </c>
      <c r="I18" s="4">
        <v>87</v>
      </c>
      <c r="J18" s="11">
        <v>116</v>
      </c>
      <c r="K18" s="17">
        <f>Table1[[#This Row],[cost of one day of one participant (EUR)
ALMA manual (23 psl.)]]*40</f>
        <v>1991.2</v>
      </c>
      <c r="L18"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841.35</v>
      </c>
      <c r="M18" s="17">
        <f>600+Table1[[#This Row],[Dienpinigiai (EUR/dieną) (pagal EK mission allowances for countries inside the EU)]]*3+Table1[[#This Row],[Apgyvendinimas (EUR/naktį) (pagal EK mission allowances for countries inside the EU)]]*2</f>
        <v>1051</v>
      </c>
      <c r="N18" s="18">
        <f>Table1[[#This Row],[DU išlaidos (4 mėn., 40 dienų) ]]+2*Table1[[#This Row],[1 kelionės 1 asm. kaina (pagal FĮ-010) (3 dienos)]]*2+1000+1500</f>
        <v>7856.6</v>
      </c>
      <c r="O18" s="18">
        <f>Table1[[#This Row],[DU išlaidos (4 mėn., 40 dienų) ]]+2*Table1[[#This Row],[1 kelionės 1 asm. kaina (pagal EK įkainius) (3 dienos)]]*2+1000+1500</f>
        <v>8695.2000000000007</v>
      </c>
    </row>
    <row r="19" spans="1:15" x14ac:dyDescent="0.3">
      <c r="A19">
        <v>17</v>
      </c>
      <c r="B19" s="1" t="s">
        <v>30</v>
      </c>
      <c r="C19" s="4">
        <v>44.75</v>
      </c>
      <c r="D19" s="4">
        <v>530</v>
      </c>
      <c r="E19" s="4">
        <v>5.13</v>
      </c>
      <c r="F19" s="4">
        <v>0.22</v>
      </c>
      <c r="G19" s="11">
        <v>15</v>
      </c>
      <c r="H19" s="11">
        <v>69</v>
      </c>
      <c r="I19" s="11">
        <v>140</v>
      </c>
      <c r="J19" s="11">
        <v>117</v>
      </c>
      <c r="K19" s="17">
        <f>Table1[[#This Row],[cost of one day of one participant (EUR)
ALMA manual (23 psl.)]]*40</f>
        <v>1790</v>
      </c>
      <c r="L19"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860.35</v>
      </c>
      <c r="M19" s="17">
        <f>600+Table1[[#This Row],[Dienpinigiai (EUR/dieną) (pagal EK mission allowances for countries inside the EU)]]*3+Table1[[#This Row],[Apgyvendinimas (EUR/naktį) (pagal EK mission allowances for countries inside the EU)]]*2</f>
        <v>1041</v>
      </c>
      <c r="N19" s="18">
        <f>Table1[[#This Row],[DU išlaidos (4 mėn., 40 dienų) ]]+2*Table1[[#This Row],[1 kelionės 1 asm. kaina (pagal FĮ-010) (3 dienos)]]*2+1000+1500</f>
        <v>7731.4</v>
      </c>
      <c r="O19" s="18">
        <f>Table1[[#This Row],[DU išlaidos (4 mėn., 40 dienų) ]]+2*Table1[[#This Row],[1 kelionės 1 asm. kaina (pagal EK įkainius) (3 dienos)]]*2+1000+1500</f>
        <v>8454</v>
      </c>
    </row>
    <row r="20" spans="1:15" x14ac:dyDescent="0.3">
      <c r="A20">
        <v>18</v>
      </c>
      <c r="B20" s="1" t="s">
        <v>31</v>
      </c>
      <c r="C20" s="4">
        <v>121.23</v>
      </c>
      <c r="D20" s="4">
        <v>530</v>
      </c>
      <c r="E20" s="4">
        <v>5.13</v>
      </c>
      <c r="F20" s="4">
        <v>0.22</v>
      </c>
      <c r="G20" s="4">
        <v>61</v>
      </c>
      <c r="H20" s="11">
        <v>98</v>
      </c>
      <c r="I20" s="4">
        <v>150</v>
      </c>
      <c r="J20" s="11">
        <v>148</v>
      </c>
      <c r="K20" s="17">
        <f>Table1[[#This Row],[cost of one day of one participant (EUR)
ALMA manual (23 psl.)]]*40</f>
        <v>4849.2</v>
      </c>
      <c r="L20"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1018.35</v>
      </c>
      <c r="M20" s="17">
        <f>600+Table1[[#This Row],[Dienpinigiai (EUR/dieną) (pagal EK mission allowances for countries inside the EU)]]*3+Table1[[#This Row],[Apgyvendinimas (EUR/naktį) (pagal EK mission allowances for countries inside the EU)]]*2</f>
        <v>1190</v>
      </c>
      <c r="N20" s="18">
        <f>Table1[[#This Row],[DU išlaidos (4 mėn., 40 dienų) ]]+2*Table1[[#This Row],[1 kelionės 1 asm. kaina (pagal FĮ-010) (3 dienos)]]*2+1000+1500</f>
        <v>11422.6</v>
      </c>
      <c r="O20" s="18">
        <f>Table1[[#This Row],[DU išlaidos (4 mėn., 40 dienų) ]]+2*Table1[[#This Row],[1 kelionės 1 asm. kaina (pagal EK įkainius) (3 dienos)]]*2+1000+1500</f>
        <v>12109.2</v>
      </c>
    </row>
    <row r="21" spans="1:15" x14ac:dyDescent="0.3">
      <c r="A21">
        <v>19</v>
      </c>
      <c r="B21" s="1" t="s">
        <v>32</v>
      </c>
      <c r="C21" s="4">
        <v>56.87</v>
      </c>
      <c r="D21" s="4">
        <v>530</v>
      </c>
      <c r="E21" s="4">
        <v>5.13</v>
      </c>
      <c r="F21" s="4">
        <v>0.22</v>
      </c>
      <c r="G21" s="4">
        <v>60</v>
      </c>
      <c r="H21" s="11">
        <v>88</v>
      </c>
      <c r="I21" s="4">
        <v>69.599999999999994</v>
      </c>
      <c r="J21" s="11">
        <v>138</v>
      </c>
      <c r="K21" s="17">
        <f>Table1[[#This Row],[cost of one day of one participant (EUR)
ALMA manual (23 psl.)]]*40</f>
        <v>2274.7999999999997</v>
      </c>
      <c r="L21"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854.55</v>
      </c>
      <c r="M21" s="17">
        <f>600+Table1[[#This Row],[Dienpinigiai (EUR/dieną) (pagal EK mission allowances for countries inside the EU)]]*3+Table1[[#This Row],[Apgyvendinimas (EUR/naktį) (pagal EK mission allowances for countries inside the EU)]]*2</f>
        <v>1140</v>
      </c>
      <c r="N21" s="18">
        <f>Table1[[#This Row],[DU išlaidos (4 mėn., 40 dienų) ]]+2*Table1[[#This Row],[1 kelionės 1 asm. kaina (pagal FĮ-010) (3 dienos)]]*2+1000+1500</f>
        <v>8193</v>
      </c>
      <c r="O21" s="18">
        <f>Table1[[#This Row],[DU išlaidos (4 mėn., 40 dienų) ]]+2*Table1[[#This Row],[1 kelionės 1 asm. kaina (pagal EK įkainius) (3 dienos)]]*2+1000+1500</f>
        <v>9334.7999999999993</v>
      </c>
    </row>
    <row r="22" spans="1:15" x14ac:dyDescent="0.3">
      <c r="A22">
        <v>20</v>
      </c>
      <c r="B22" s="1" t="s">
        <v>33</v>
      </c>
      <c r="C22" s="4">
        <v>80.34</v>
      </c>
      <c r="D22" s="4">
        <v>530</v>
      </c>
      <c r="E22" s="4">
        <v>5.13</v>
      </c>
      <c r="F22" s="4">
        <v>0.22</v>
      </c>
      <c r="G22" s="4">
        <v>64</v>
      </c>
      <c r="H22" s="11">
        <v>103</v>
      </c>
      <c r="I22" s="4">
        <v>97.2</v>
      </c>
      <c r="J22" s="11">
        <v>166</v>
      </c>
      <c r="K22" s="17">
        <f>Table1[[#This Row],[cost of one day of one participant (EUR)
ALMA manual (23 psl.)]]*40</f>
        <v>3213.6000000000004</v>
      </c>
      <c r="L22"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921.75</v>
      </c>
      <c r="M22" s="17">
        <f>600+Table1[[#This Row],[Dienpinigiai (EUR/dieną) (pagal EK mission allowances for countries inside the EU)]]*3+Table1[[#This Row],[Apgyvendinimas (EUR/naktį) (pagal EK mission allowances for countries inside the EU)]]*2</f>
        <v>1241</v>
      </c>
      <c r="N22" s="18">
        <f>Table1[[#This Row],[DU išlaidos (4 mėn., 40 dienų) ]]+2*Table1[[#This Row],[1 kelionės 1 asm. kaina (pagal FĮ-010) (3 dienos)]]*2+1000+1500</f>
        <v>9400.6</v>
      </c>
      <c r="O22" s="18">
        <f>Table1[[#This Row],[DU išlaidos (4 mėn., 40 dienų) ]]+2*Table1[[#This Row],[1 kelionės 1 asm. kaina (pagal EK įkainius) (3 dienos)]]*2+1000+1500</f>
        <v>10677.6</v>
      </c>
    </row>
    <row r="23" spans="1:15" x14ac:dyDescent="0.3">
      <c r="A23">
        <v>21</v>
      </c>
      <c r="B23" s="1" t="s">
        <v>34</v>
      </c>
      <c r="C23" s="4">
        <v>37.409999999999997</v>
      </c>
      <c r="D23" s="4">
        <v>530</v>
      </c>
      <c r="E23" s="4">
        <v>5.13</v>
      </c>
      <c r="F23" s="4">
        <v>0.22</v>
      </c>
      <c r="G23" s="4">
        <v>48</v>
      </c>
      <c r="H23" s="11">
        <v>67</v>
      </c>
      <c r="I23" s="4">
        <v>87</v>
      </c>
      <c r="J23" s="11">
        <v>116</v>
      </c>
      <c r="K23" s="17">
        <f>Table1[[#This Row],[cost of one day of one participant (EUR)
ALMA manual (23 psl.)]]*40</f>
        <v>1496.3999999999999</v>
      </c>
      <c r="L23"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853.35</v>
      </c>
      <c r="M23" s="17">
        <f>600+Table1[[#This Row],[Dienpinigiai (EUR/dieną) (pagal EK mission allowances for countries inside the EU)]]*3+Table1[[#This Row],[Apgyvendinimas (EUR/naktį) (pagal EK mission allowances for countries inside the EU)]]*2</f>
        <v>1033</v>
      </c>
      <c r="N23" s="18">
        <f>Table1[[#This Row],[DU išlaidos (4 mėn., 40 dienų) ]]+2*Table1[[#This Row],[1 kelionės 1 asm. kaina (pagal FĮ-010) (3 dienos)]]*2+1000+1500</f>
        <v>7409.8</v>
      </c>
      <c r="O23" s="18">
        <f>Table1[[#This Row],[DU išlaidos (4 mėn., 40 dienų) ]]+2*Table1[[#This Row],[1 kelionės 1 asm. kaina (pagal EK įkainius) (3 dienos)]]*2+1000+1500</f>
        <v>8128.4</v>
      </c>
    </row>
    <row r="24" spans="1:15" x14ac:dyDescent="0.3">
      <c r="A24">
        <v>22</v>
      </c>
      <c r="B24" s="1" t="s">
        <v>35</v>
      </c>
      <c r="C24" s="4">
        <v>54.1</v>
      </c>
      <c r="D24" s="4">
        <v>530</v>
      </c>
      <c r="E24" s="4">
        <v>5.13</v>
      </c>
      <c r="F24" s="4">
        <v>0.22</v>
      </c>
      <c r="G24" s="4">
        <v>56</v>
      </c>
      <c r="H24" s="11">
        <v>83</v>
      </c>
      <c r="I24" s="4">
        <v>87</v>
      </c>
      <c r="J24" s="11">
        <v>101</v>
      </c>
      <c r="K24" s="17">
        <f>Table1[[#This Row],[cost of one day of one participant (EUR)
ALMA manual (23 psl.)]]*40</f>
        <v>2164</v>
      </c>
      <c r="L24"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877.35</v>
      </c>
      <c r="M24" s="17">
        <f>600+Table1[[#This Row],[Dienpinigiai (EUR/dieną) (pagal EK mission allowances for countries inside the EU)]]*3+Table1[[#This Row],[Apgyvendinimas (EUR/naktį) (pagal EK mission allowances for countries inside the EU)]]*2</f>
        <v>1051</v>
      </c>
      <c r="N24" s="18">
        <f>Table1[[#This Row],[DU išlaidos (4 mėn., 40 dienų) ]]+2*Table1[[#This Row],[1 kelionės 1 asm. kaina (pagal FĮ-010) (3 dienos)]]*2+1000+1500</f>
        <v>8173.4</v>
      </c>
      <c r="O24" s="18">
        <f>Table1[[#This Row],[DU išlaidos (4 mėn., 40 dienų) ]]+2*Table1[[#This Row],[1 kelionės 1 asm. kaina (pagal EK įkainius) (3 dienos)]]*2+1000+1500</f>
        <v>8868</v>
      </c>
    </row>
    <row r="25" spans="1:15" x14ac:dyDescent="0.3">
      <c r="A25">
        <v>23</v>
      </c>
      <c r="B25" s="1" t="s">
        <v>36</v>
      </c>
      <c r="C25" s="4">
        <v>38.65</v>
      </c>
      <c r="D25" s="4">
        <v>530</v>
      </c>
      <c r="E25" s="4">
        <v>5.13</v>
      </c>
      <c r="F25" s="4">
        <v>0.22</v>
      </c>
      <c r="G25" s="4">
        <v>35</v>
      </c>
      <c r="H25" s="11">
        <v>62</v>
      </c>
      <c r="I25" s="4">
        <v>78.599999999999994</v>
      </c>
      <c r="J25" s="11">
        <v>136</v>
      </c>
      <c r="K25" s="17">
        <f>Table1[[#This Row],[cost of one day of one participant (EUR)
ALMA manual (23 psl.)]]*40</f>
        <v>1546</v>
      </c>
      <c r="L25"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797.55</v>
      </c>
      <c r="M25" s="17">
        <f>600+Table1[[#This Row],[Dienpinigiai (EUR/dieną) (pagal EK mission allowances for countries inside the EU)]]*3+Table1[[#This Row],[Apgyvendinimas (EUR/naktį) (pagal EK mission allowances for countries inside the EU)]]*2</f>
        <v>1058</v>
      </c>
      <c r="N25" s="18">
        <f>Table1[[#This Row],[DU išlaidos (4 mėn., 40 dienų) ]]+2*Table1[[#This Row],[1 kelionės 1 asm. kaina (pagal FĮ-010) (3 dienos)]]*2+1000+1500</f>
        <v>7236.2</v>
      </c>
      <c r="O25" s="18">
        <f>Table1[[#This Row],[DU išlaidos (4 mėn., 40 dienų) ]]+2*Table1[[#This Row],[1 kelionės 1 asm. kaina (pagal EK įkainius) (3 dienos)]]*2+1000+1500</f>
        <v>8278</v>
      </c>
    </row>
    <row r="26" spans="1:15" x14ac:dyDescent="0.3">
      <c r="A26">
        <v>24</v>
      </c>
      <c r="B26" s="1" t="s">
        <v>37</v>
      </c>
      <c r="C26" s="4">
        <v>47.98</v>
      </c>
      <c r="D26" s="4">
        <v>530</v>
      </c>
      <c r="E26" s="4">
        <v>5.13</v>
      </c>
      <c r="F26" s="4">
        <v>0.22</v>
      </c>
      <c r="G26" s="4">
        <v>53</v>
      </c>
      <c r="H26" s="11">
        <v>74</v>
      </c>
      <c r="I26" s="4">
        <v>99</v>
      </c>
      <c r="J26" s="11">
        <v>100</v>
      </c>
      <c r="K26" s="17">
        <f>Table1[[#This Row],[cost of one day of one participant (EUR)
ALMA manual (23 psl.)]]*40</f>
        <v>1919.1999999999998</v>
      </c>
      <c r="L26"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892.35</v>
      </c>
      <c r="M26" s="17">
        <f>600+Table1[[#This Row],[Dienpinigiai (EUR/dieną) (pagal EK mission allowances for countries inside the EU)]]*3+Table1[[#This Row],[Apgyvendinimas (EUR/naktį) (pagal EK mission allowances for countries inside the EU)]]*2</f>
        <v>1022</v>
      </c>
      <c r="N26" s="18">
        <f>Table1[[#This Row],[DU išlaidos (4 mėn., 40 dienų) ]]+2*Table1[[#This Row],[1 kelionės 1 asm. kaina (pagal FĮ-010) (3 dienos)]]*2+1000+1500</f>
        <v>7988.6</v>
      </c>
      <c r="O26" s="18">
        <f>Table1[[#This Row],[DU išlaidos (4 mėn., 40 dienų) ]]+2*Table1[[#This Row],[1 kelionės 1 asm. kaina (pagal EK įkainius) (3 dienos)]]*2+1000+1500</f>
        <v>8507.2000000000007</v>
      </c>
    </row>
    <row r="27" spans="1:15" x14ac:dyDescent="0.3">
      <c r="A27">
        <v>25</v>
      </c>
      <c r="B27" s="1" t="s">
        <v>38</v>
      </c>
      <c r="C27" s="4">
        <v>69.44</v>
      </c>
      <c r="D27" s="4">
        <v>530</v>
      </c>
      <c r="E27" s="4">
        <v>5.13</v>
      </c>
      <c r="F27" s="4">
        <v>0.22</v>
      </c>
      <c r="G27" s="4">
        <v>47</v>
      </c>
      <c r="H27" s="11">
        <v>84</v>
      </c>
      <c r="I27" s="4">
        <v>104.4</v>
      </c>
      <c r="J27" s="11">
        <v>117</v>
      </c>
      <c r="K27" s="17">
        <f>Table1[[#This Row],[cost of one day of one participant (EUR)
ALMA manual (23 psl.)]]*40</f>
        <v>2777.6</v>
      </c>
      <c r="L27"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885.15000000000009</v>
      </c>
      <c r="M27" s="17">
        <f>600+Table1[[#This Row],[Dienpinigiai (EUR/dieną) (pagal EK mission allowances for countries inside the EU)]]*3+Table1[[#This Row],[Apgyvendinimas (EUR/naktį) (pagal EK mission allowances for countries inside the EU)]]*2</f>
        <v>1086</v>
      </c>
      <c r="N27" s="18">
        <f>Table1[[#This Row],[DU išlaidos (4 mėn., 40 dienų) ]]+2*Table1[[#This Row],[1 kelionės 1 asm. kaina (pagal FĮ-010) (3 dienos)]]*2+1000+1500</f>
        <v>8818.2000000000007</v>
      </c>
      <c r="O27" s="18">
        <f>Table1[[#This Row],[DU išlaidos (4 mėn., 40 dienų) ]]+2*Table1[[#This Row],[1 kelionės 1 asm. kaina (pagal EK įkainius) (3 dienos)]]*2+1000+1500</f>
        <v>9621.6</v>
      </c>
    </row>
    <row r="28" spans="1:15" x14ac:dyDescent="0.3">
      <c r="A28">
        <v>26</v>
      </c>
      <c r="B28" s="1" t="s">
        <v>39</v>
      </c>
      <c r="C28" s="4">
        <v>109.2</v>
      </c>
      <c r="D28" s="4">
        <v>530</v>
      </c>
      <c r="E28" s="4">
        <v>5.13</v>
      </c>
      <c r="F28" s="4">
        <v>0.22</v>
      </c>
      <c r="G28" s="4">
        <v>58</v>
      </c>
      <c r="H28" s="11">
        <v>88</v>
      </c>
      <c r="I28" s="4">
        <v>106.2</v>
      </c>
      <c r="J28" s="11">
        <v>128</v>
      </c>
      <c r="K28" s="17">
        <f>Table1[[#This Row],[cost of one day of one participant (EUR)
ALMA manual (23 psl.)]]*40</f>
        <v>4368</v>
      </c>
      <c r="L28"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921.75</v>
      </c>
      <c r="M28" s="17">
        <f>600+Table1[[#This Row],[Dienpinigiai (EUR/dieną) (pagal EK mission allowances for countries inside the EU)]]*3+Table1[[#This Row],[Apgyvendinimas (EUR/naktį) (pagal EK mission allowances for countries inside the EU)]]*2</f>
        <v>1120</v>
      </c>
      <c r="N28" s="18">
        <f>Table1[[#This Row],[DU išlaidos (4 mėn., 40 dienų) ]]+2*Table1[[#This Row],[1 kelionės 1 asm. kaina (pagal FĮ-010) (3 dienos)]]*2+1000+1500</f>
        <v>10555</v>
      </c>
      <c r="O28" s="18">
        <f>Table1[[#This Row],[DU išlaidos (4 mėn., 40 dienų) ]]+2*Table1[[#This Row],[1 kelionės 1 asm. kaina (pagal EK įkainius) (3 dienos)]]*2+1000+1500</f>
        <v>11348</v>
      </c>
    </row>
    <row r="29" spans="1:15" x14ac:dyDescent="0.3">
      <c r="A29">
        <v>27</v>
      </c>
      <c r="B29" s="1" t="s">
        <v>40</v>
      </c>
      <c r="C29" s="4">
        <v>79.64</v>
      </c>
      <c r="D29" s="4">
        <v>530</v>
      </c>
      <c r="E29" s="4">
        <v>5.13</v>
      </c>
      <c r="F29" s="4">
        <v>0.22</v>
      </c>
      <c r="G29" s="4">
        <v>65</v>
      </c>
      <c r="H29" s="11">
        <v>117</v>
      </c>
      <c r="I29" s="4">
        <v>114.6</v>
      </c>
      <c r="J29" s="11">
        <v>187</v>
      </c>
      <c r="K29" s="17">
        <f>Table1[[#This Row],[cost of one day of one participant (EUR)
ALMA manual (23 psl.)]]*40</f>
        <v>3185.6</v>
      </c>
      <c r="L29" s="17">
        <f>Table1[[#This Row],[skrydžio fiksuotas įkainis (pagal EK Erasmus+ atstumų skaičiuoklę) ima tik vidurkis]]+Table1[[#This Row],[vietinių kelionių (TI) išlaidų fiksuotasis įkainis/dieną, eurais, pagal FĮ-010]]+Table1[[#This Row],[kitų išvykos (TI) išlaidų fiksuotasis įkainis/dieną, eurais, pagal FĮ-010]]+Table1[[#This Row],[Dienpinigiai (EUR/dieną) (pagal FĮ-010, Mokslinių išvykų išlaidų fiksuotųjų įkainių apskaičiavimo ataskaita)]]*3+Table1[[#This Row],[Apgyvendinimas (EUR/naktį) (pagal FĮ-010, Mokslinių išvykų išlaidų fiks. įkainių apskaičiavimo ataskaita)]]*2</f>
        <v>959.55</v>
      </c>
      <c r="M29" s="17">
        <f>600+Table1[[#This Row],[Dienpinigiai (EUR/dieną) (pagal EK mission allowances for countries inside the EU)]]*3+Table1[[#This Row],[Apgyvendinimas (EUR/naktį) (pagal EK mission allowances for countries inside the EU)]]*2</f>
        <v>1325</v>
      </c>
      <c r="N29" s="18">
        <f>Table1[[#This Row],[DU išlaidos (4 mėn., 40 dienų) ]]+2*Table1[[#This Row],[1 kelionės 1 asm. kaina (pagal FĮ-010) (3 dienos)]]*2+1000+1500</f>
        <v>9523.7999999999993</v>
      </c>
      <c r="O29" s="18">
        <f>Table1[[#This Row],[DU išlaidos (4 mėn., 40 dienų) ]]+2*Table1[[#This Row],[1 kelionės 1 asm. kaina (pagal EK įkainius) (3 dienos)]]*2+1000+1500</f>
        <v>10985.6</v>
      </c>
    </row>
    <row r="30" spans="1:15" ht="43.2" x14ac:dyDescent="0.3">
      <c r="D30" s="12" t="s">
        <v>41</v>
      </c>
      <c r="K30" s="14"/>
      <c r="L30" s="14"/>
      <c r="M30" s="14"/>
      <c r="N30" s="14"/>
      <c r="O30" s="14"/>
    </row>
    <row r="31" spans="1:15" x14ac:dyDescent="0.3">
      <c r="K31" s="14"/>
      <c r="L31" s="14"/>
      <c r="M31" s="14"/>
      <c r="N31" s="14"/>
      <c r="O31" s="14"/>
    </row>
    <row r="32" spans="1:15" x14ac:dyDescent="0.3">
      <c r="K32" s="14"/>
      <c r="L32" s="14"/>
      <c r="M32" s="14"/>
      <c r="N32" s="14"/>
      <c r="O32" s="14"/>
    </row>
    <row r="33" spans="1:15" x14ac:dyDescent="0.3">
      <c r="A33" t="s">
        <v>42</v>
      </c>
      <c r="B33" s="6" t="s">
        <v>43</v>
      </c>
      <c r="C33" s="6"/>
      <c r="D33" s="6"/>
      <c r="E33" s="6"/>
      <c r="F33" s="6"/>
      <c r="G33" s="6"/>
      <c r="H33" s="6"/>
      <c r="I33" s="6"/>
      <c r="J33" s="6"/>
      <c r="K33" s="15"/>
      <c r="L33" s="15"/>
      <c r="M33" s="15"/>
      <c r="N33" s="15"/>
      <c r="O33" s="15"/>
    </row>
    <row r="34" spans="1:15" x14ac:dyDescent="0.3">
      <c r="B34" t="s">
        <v>44</v>
      </c>
      <c r="K34" s="14"/>
      <c r="L34" s="14"/>
      <c r="M34" s="14"/>
      <c r="N34" s="14"/>
      <c r="O34" s="14"/>
    </row>
    <row r="35" spans="1:15" x14ac:dyDescent="0.3">
      <c r="B35" t="s">
        <v>45</v>
      </c>
      <c r="K35" s="14"/>
      <c r="L35" s="14"/>
      <c r="M35" s="14"/>
      <c r="N35" s="14"/>
      <c r="O35" s="14"/>
    </row>
    <row r="36" spans="1:15" x14ac:dyDescent="0.3">
      <c r="K36" s="14"/>
      <c r="L36" s="14"/>
      <c r="M36" s="14"/>
      <c r="N36" s="14"/>
      <c r="O36" s="14"/>
    </row>
    <row r="37" spans="1:15" x14ac:dyDescent="0.3">
      <c r="K37" s="14"/>
      <c r="L37" s="14"/>
      <c r="M37" s="14"/>
      <c r="N37" s="14"/>
      <c r="O37" s="14"/>
    </row>
    <row r="38" spans="1:15" x14ac:dyDescent="0.3">
      <c r="K38" s="14"/>
      <c r="L38" s="14"/>
      <c r="M38" s="14"/>
      <c r="N38" s="14"/>
      <c r="O38" s="14"/>
    </row>
    <row r="39" spans="1:15" x14ac:dyDescent="0.3">
      <c r="K39" s="14"/>
      <c r="L39" s="14"/>
      <c r="M39" s="14"/>
      <c r="N39" s="14"/>
      <c r="O39" s="14"/>
    </row>
    <row r="40" spans="1:15" x14ac:dyDescent="0.3">
      <c r="K40" s="14"/>
      <c r="L40" s="14"/>
      <c r="M40" s="14"/>
      <c r="N40" s="14"/>
      <c r="O40" s="14"/>
    </row>
    <row r="41" spans="1:15" x14ac:dyDescent="0.3">
      <c r="K41" s="14"/>
      <c r="L41" s="14"/>
      <c r="M41" s="14"/>
      <c r="N41" s="14"/>
      <c r="O41" s="14"/>
    </row>
    <row r="42" spans="1:15" x14ac:dyDescent="0.3">
      <c r="K42" s="14"/>
      <c r="L42" s="14"/>
      <c r="M42" s="14"/>
      <c r="N42" s="14"/>
      <c r="O42" s="14"/>
    </row>
    <row r="43" spans="1:15" x14ac:dyDescent="0.3">
      <c r="K43" s="14"/>
      <c r="L43" s="14"/>
      <c r="M43" s="14"/>
      <c r="N43" s="14"/>
      <c r="O43" s="14"/>
    </row>
    <row r="44" spans="1:15" x14ac:dyDescent="0.3">
      <c r="K44" s="14"/>
      <c r="L44" s="14"/>
      <c r="M44" s="14"/>
      <c r="N44" s="14"/>
      <c r="O44" s="14"/>
    </row>
    <row r="45" spans="1:15" x14ac:dyDescent="0.3">
      <c r="K45" s="14"/>
      <c r="L45" s="14"/>
      <c r="M45" s="14"/>
      <c r="N45" s="14"/>
      <c r="O45" s="14"/>
    </row>
    <row r="46" spans="1:15" x14ac:dyDescent="0.3">
      <c r="K46" s="14"/>
      <c r="L46" s="14"/>
      <c r="M46" s="14"/>
      <c r="N46" s="14"/>
      <c r="O46" s="14"/>
    </row>
    <row r="47" spans="1:15" x14ac:dyDescent="0.3">
      <c r="K47" s="14"/>
      <c r="L47" s="14"/>
      <c r="M47" s="14"/>
      <c r="N47" s="14"/>
      <c r="O47" s="14"/>
    </row>
    <row r="48" spans="1:15" x14ac:dyDescent="0.3">
      <c r="K48" s="14"/>
      <c r="L48" s="14"/>
      <c r="M48" s="14"/>
      <c r="N48" s="14"/>
      <c r="O48" s="14"/>
    </row>
    <row r="49" spans="11:15" x14ac:dyDescent="0.3">
      <c r="K49" s="14"/>
      <c r="L49" s="14"/>
      <c r="M49" s="14"/>
      <c r="N49" s="14"/>
      <c r="O49" s="14"/>
    </row>
    <row r="50" spans="11:15" x14ac:dyDescent="0.3">
      <c r="K50" s="14"/>
      <c r="L50" s="14"/>
      <c r="M50" s="14"/>
      <c r="N50" s="14"/>
      <c r="O50" s="14"/>
    </row>
    <row r="51" spans="11:15" x14ac:dyDescent="0.3">
      <c r="K51" s="14"/>
      <c r="L51" s="14"/>
      <c r="M51" s="14"/>
      <c r="N51" s="14"/>
      <c r="O51" s="14"/>
    </row>
    <row r="52" spans="11:15" x14ac:dyDescent="0.3">
      <c r="K52" s="14"/>
      <c r="L52" s="14"/>
      <c r="M52" s="14"/>
      <c r="N52" s="14"/>
      <c r="O52" s="14"/>
    </row>
    <row r="53" spans="11:15" x14ac:dyDescent="0.3">
      <c r="K53" s="14"/>
      <c r="L53" s="14"/>
      <c r="M53" s="14"/>
      <c r="N53" s="14"/>
      <c r="O53" s="14"/>
    </row>
    <row r="54" spans="11:15" x14ac:dyDescent="0.3">
      <c r="K54" s="14"/>
      <c r="L54" s="14"/>
      <c r="M54" s="14"/>
      <c r="N54" s="14"/>
      <c r="O54" s="14"/>
    </row>
    <row r="55" spans="11:15" x14ac:dyDescent="0.3">
      <c r="K55" s="14"/>
      <c r="L55" s="14"/>
      <c r="M55" s="14"/>
      <c r="N55" s="14"/>
      <c r="O55" s="14"/>
    </row>
    <row r="56" spans="11:15" x14ac:dyDescent="0.3">
      <c r="K56" s="14"/>
      <c r="L56" s="14"/>
      <c r="M56" s="14"/>
      <c r="N56" s="14"/>
      <c r="O56" s="14"/>
    </row>
    <row r="57" spans="11:15" x14ac:dyDescent="0.3">
      <c r="K57" s="14"/>
      <c r="L57" s="14"/>
      <c r="M57" s="14"/>
      <c r="N57" s="14"/>
      <c r="O57" s="14"/>
    </row>
    <row r="58" spans="11:15" x14ac:dyDescent="0.3">
      <c r="K58" s="14"/>
      <c r="L58" s="14"/>
      <c r="M58" s="14"/>
      <c r="N58" s="14"/>
      <c r="O58" s="14"/>
    </row>
    <row r="59" spans="11:15" x14ac:dyDescent="0.3">
      <c r="K59" s="14"/>
      <c r="L59" s="14"/>
      <c r="M59" s="14"/>
      <c r="N59" s="14"/>
      <c r="O59" s="14"/>
    </row>
    <row r="60" spans="11:15" x14ac:dyDescent="0.3">
      <c r="K60" s="14"/>
      <c r="L60" s="14"/>
      <c r="M60" s="14"/>
      <c r="N60" s="14"/>
      <c r="O60" s="14"/>
    </row>
    <row r="61" spans="11:15" x14ac:dyDescent="0.3">
      <c r="K61" s="14"/>
      <c r="L61" s="14"/>
      <c r="M61" s="14"/>
      <c r="N61" s="14"/>
      <c r="O61" s="14"/>
    </row>
    <row r="62" spans="11:15" x14ac:dyDescent="0.3">
      <c r="K62" s="14"/>
      <c r="L62" s="14"/>
      <c r="M62" s="14"/>
      <c r="N62" s="14"/>
      <c r="O62" s="14"/>
    </row>
    <row r="63" spans="11:15" x14ac:dyDescent="0.3">
      <c r="K63" s="14"/>
      <c r="L63" s="14"/>
      <c r="M63" s="14"/>
      <c r="N63" s="14"/>
      <c r="O63" s="14"/>
    </row>
    <row r="64" spans="11:15" x14ac:dyDescent="0.3">
      <c r="K64" s="14"/>
      <c r="L64" s="14"/>
      <c r="M64" s="14"/>
      <c r="N64" s="14"/>
      <c r="O64" s="14"/>
    </row>
    <row r="65" spans="11:15" x14ac:dyDescent="0.3">
      <c r="K65" s="14"/>
      <c r="L65" s="14"/>
      <c r="M65" s="14"/>
      <c r="N65" s="14"/>
      <c r="O65" s="14"/>
    </row>
    <row r="66" spans="11:15" x14ac:dyDescent="0.3">
      <c r="K66" s="14"/>
      <c r="L66" s="14"/>
      <c r="M66" s="14"/>
      <c r="N66" s="14"/>
      <c r="O66" s="14"/>
    </row>
    <row r="67" spans="11:15" x14ac:dyDescent="0.3">
      <c r="K67" s="14"/>
      <c r="L67" s="14"/>
      <c r="M67" s="14"/>
      <c r="N67" s="14"/>
      <c r="O67" s="14"/>
    </row>
    <row r="68" spans="11:15" x14ac:dyDescent="0.3">
      <c r="K68" s="14"/>
      <c r="L68" s="14"/>
      <c r="M68" s="14"/>
      <c r="N68" s="14"/>
      <c r="O68" s="14"/>
    </row>
    <row r="69" spans="11:15" x14ac:dyDescent="0.3">
      <c r="K69" s="14"/>
      <c r="L69" s="14"/>
      <c r="M69" s="14"/>
      <c r="N69" s="14"/>
      <c r="O69" s="14"/>
    </row>
    <row r="70" spans="11:15" x14ac:dyDescent="0.3">
      <c r="K70" s="14"/>
      <c r="L70" s="14"/>
      <c r="M70" s="14"/>
      <c r="N70" s="14"/>
      <c r="O70" s="14"/>
    </row>
    <row r="71" spans="11:15" x14ac:dyDescent="0.3">
      <c r="K71" s="14"/>
      <c r="L71" s="14"/>
      <c r="M71" s="14"/>
      <c r="N71" s="14"/>
      <c r="O71" s="14"/>
    </row>
    <row r="72" spans="11:15" x14ac:dyDescent="0.3">
      <c r="K72" s="14"/>
      <c r="L72" s="14"/>
      <c r="M72" s="14"/>
      <c r="N72" s="14"/>
      <c r="O72" s="14"/>
    </row>
    <row r="73" spans="11:15" x14ac:dyDescent="0.3">
      <c r="K73" s="14"/>
      <c r="L73" s="14"/>
      <c r="M73" s="14"/>
      <c r="N73" s="14"/>
      <c r="O73" s="14"/>
    </row>
    <row r="74" spans="11:15" x14ac:dyDescent="0.3">
      <c r="K74" s="14"/>
      <c r="L74" s="14"/>
      <c r="M74" s="14"/>
      <c r="N74" s="14"/>
      <c r="O74" s="14"/>
    </row>
    <row r="75" spans="11:15" x14ac:dyDescent="0.3">
      <c r="K75" s="14"/>
      <c r="L75" s="14"/>
      <c r="M75" s="14"/>
      <c r="N75" s="14"/>
      <c r="O75" s="14"/>
    </row>
    <row r="76" spans="11:15" x14ac:dyDescent="0.3">
      <c r="K76" s="14"/>
      <c r="L76" s="14"/>
      <c r="M76" s="14"/>
      <c r="N76" s="14"/>
      <c r="O76" s="14"/>
    </row>
    <row r="77" spans="11:15" x14ac:dyDescent="0.3">
      <c r="K77" s="14"/>
      <c r="L77" s="14"/>
      <c r="M77" s="14"/>
      <c r="N77" s="14"/>
      <c r="O77" s="14"/>
    </row>
    <row r="78" spans="11:15" x14ac:dyDescent="0.3">
      <c r="K78" s="14"/>
      <c r="L78" s="14"/>
      <c r="M78" s="14"/>
      <c r="N78" s="14"/>
      <c r="O78" s="14"/>
    </row>
    <row r="79" spans="11:15" x14ac:dyDescent="0.3">
      <c r="K79" s="14"/>
      <c r="L79" s="14"/>
      <c r="M79" s="14"/>
      <c r="N79" s="14"/>
      <c r="O79" s="14"/>
    </row>
    <row r="80" spans="11:15" x14ac:dyDescent="0.3">
      <c r="K80" s="14"/>
      <c r="L80" s="14"/>
      <c r="M80" s="14"/>
      <c r="N80" s="14"/>
      <c r="O80" s="14"/>
    </row>
    <row r="81" spans="11:15" x14ac:dyDescent="0.3">
      <c r="K81" s="14"/>
      <c r="L81" s="14"/>
      <c r="M81" s="14"/>
      <c r="N81" s="14"/>
      <c r="O81" s="14"/>
    </row>
    <row r="82" spans="11:15" x14ac:dyDescent="0.3">
      <c r="K82" s="14"/>
      <c r="L82" s="14"/>
      <c r="M82" s="14"/>
      <c r="N82" s="14"/>
      <c r="O82" s="14"/>
    </row>
    <row r="83" spans="11:15" x14ac:dyDescent="0.3">
      <c r="K83" s="14"/>
      <c r="L83" s="14"/>
      <c r="M83" s="14"/>
      <c r="N83" s="14"/>
      <c r="O83" s="14"/>
    </row>
    <row r="84" spans="11:15" x14ac:dyDescent="0.3">
      <c r="K84" s="14"/>
      <c r="L84" s="14"/>
      <c r="M84" s="14"/>
      <c r="N84" s="14"/>
      <c r="O84" s="14"/>
    </row>
    <row r="85" spans="11:15" x14ac:dyDescent="0.3">
      <c r="K85" s="14"/>
      <c r="L85" s="14"/>
      <c r="M85" s="14"/>
      <c r="N85" s="14"/>
      <c r="O85" s="14"/>
    </row>
    <row r="86" spans="11:15" x14ac:dyDescent="0.3">
      <c r="K86" s="14"/>
      <c r="L86" s="14"/>
      <c r="M86" s="14"/>
      <c r="N86" s="14"/>
      <c r="O86" s="14"/>
    </row>
    <row r="87" spans="11:15" x14ac:dyDescent="0.3">
      <c r="K87" s="14"/>
      <c r="L87" s="14"/>
      <c r="M87" s="14"/>
      <c r="N87" s="14"/>
      <c r="O87" s="14"/>
    </row>
    <row r="88" spans="11:15" x14ac:dyDescent="0.3">
      <c r="K88" s="14"/>
      <c r="L88" s="14"/>
      <c r="M88" s="14"/>
      <c r="N88" s="14"/>
      <c r="O88" s="14"/>
    </row>
    <row r="89" spans="11:15" x14ac:dyDescent="0.3">
      <c r="K89" s="14"/>
      <c r="L89" s="14"/>
      <c r="M89" s="14"/>
      <c r="N89" s="14"/>
      <c r="O89" s="14"/>
    </row>
    <row r="90" spans="11:15" x14ac:dyDescent="0.3">
      <c r="K90" s="14"/>
      <c r="L90" s="14"/>
      <c r="M90" s="14"/>
      <c r="N90" s="14"/>
      <c r="O90" s="14"/>
    </row>
    <row r="91" spans="11:15" x14ac:dyDescent="0.3">
      <c r="K91" s="14"/>
      <c r="L91" s="14"/>
      <c r="M91" s="14"/>
      <c r="N91" s="14"/>
      <c r="O91" s="14"/>
    </row>
    <row r="92" spans="11:15" x14ac:dyDescent="0.3">
      <c r="K92" s="14"/>
      <c r="L92" s="14"/>
      <c r="M92" s="14"/>
      <c r="N92" s="14"/>
      <c r="O92" s="14"/>
    </row>
    <row r="93" spans="11:15" x14ac:dyDescent="0.3">
      <c r="K93" s="14"/>
      <c r="L93" s="14"/>
      <c r="M93" s="14"/>
      <c r="N93" s="14"/>
      <c r="O93" s="14"/>
    </row>
    <row r="94" spans="11:15" x14ac:dyDescent="0.3">
      <c r="K94" s="14"/>
      <c r="L94" s="14"/>
      <c r="M94" s="14"/>
      <c r="N94" s="14"/>
      <c r="O94" s="14"/>
    </row>
    <row r="95" spans="11:15" x14ac:dyDescent="0.3">
      <c r="K95" s="14"/>
      <c r="L95" s="14"/>
      <c r="M95" s="14"/>
      <c r="N95" s="14"/>
      <c r="O95" s="14"/>
    </row>
    <row r="96" spans="11:15" x14ac:dyDescent="0.3">
      <c r="K96" s="14"/>
      <c r="L96" s="14"/>
      <c r="M96" s="14"/>
      <c r="N96" s="14"/>
      <c r="O96" s="14"/>
    </row>
    <row r="97" spans="1:15" x14ac:dyDescent="0.3">
      <c r="K97" s="14"/>
      <c r="L97" s="14"/>
      <c r="M97" s="14"/>
      <c r="N97" s="14"/>
      <c r="O97" s="14"/>
    </row>
    <row r="98" spans="1:15" x14ac:dyDescent="0.3">
      <c r="K98" s="14"/>
      <c r="L98" s="14"/>
      <c r="M98" s="14"/>
      <c r="N98" s="14"/>
      <c r="O98" s="14"/>
    </row>
    <row r="99" spans="1:15" x14ac:dyDescent="0.3">
      <c r="K99" s="14"/>
      <c r="L99" s="14"/>
      <c r="M99" s="14"/>
      <c r="N99" s="14"/>
      <c r="O99" s="14"/>
    </row>
    <row r="100" spans="1:15" x14ac:dyDescent="0.3">
      <c r="K100" s="14"/>
      <c r="L100" s="14"/>
      <c r="M100" s="14"/>
      <c r="N100" s="14"/>
      <c r="O100" s="14"/>
    </row>
    <row r="101" spans="1:15" x14ac:dyDescent="0.3">
      <c r="K101" s="14"/>
      <c r="L101" s="14"/>
      <c r="M101" s="14"/>
      <c r="N101" s="14"/>
      <c r="O101" s="14"/>
    </row>
    <row r="102" spans="1:15" ht="15.6" x14ac:dyDescent="0.3">
      <c r="A102" t="s">
        <v>46</v>
      </c>
      <c r="B102" s="7" t="s">
        <v>47</v>
      </c>
      <c r="K102" s="14"/>
      <c r="L102" s="14"/>
      <c r="M102" s="14"/>
      <c r="N102" s="14"/>
      <c r="O102" s="14"/>
    </row>
    <row r="103" spans="1:15" x14ac:dyDescent="0.3">
      <c r="B103" s="8" t="s">
        <v>48</v>
      </c>
      <c r="K103" s="14"/>
      <c r="L103" s="14"/>
      <c r="M103" s="14"/>
      <c r="N103" s="14"/>
      <c r="O103" s="14"/>
    </row>
    <row r="104" spans="1:15" x14ac:dyDescent="0.3">
      <c r="K104" s="14"/>
      <c r="L104" s="14"/>
      <c r="M104" s="14"/>
      <c r="N104" s="14"/>
      <c r="O104" s="14"/>
    </row>
    <row r="105" spans="1:15" x14ac:dyDescent="0.3">
      <c r="B105" t="s">
        <v>49</v>
      </c>
      <c r="K105" s="14"/>
      <c r="L105" s="14"/>
      <c r="M105" s="14"/>
      <c r="N105" s="14"/>
      <c r="O105" s="14"/>
    </row>
    <row r="106" spans="1:15" x14ac:dyDescent="0.3">
      <c r="B106" t="s">
        <v>50</v>
      </c>
      <c r="K106" s="14"/>
      <c r="L106" s="14"/>
      <c r="M106" s="14"/>
      <c r="N106" s="14"/>
      <c r="O106" s="14"/>
    </row>
    <row r="107" spans="1:15" x14ac:dyDescent="0.3">
      <c r="B107" t="s">
        <v>51</v>
      </c>
      <c r="K107" s="14"/>
      <c r="L107" s="14"/>
      <c r="M107" s="14"/>
      <c r="N107" s="14"/>
      <c r="O107" s="14"/>
    </row>
    <row r="108" spans="1:15" x14ac:dyDescent="0.3">
      <c r="B108" t="s">
        <v>52</v>
      </c>
      <c r="K108" s="14"/>
      <c r="L108" s="14"/>
      <c r="M108" s="14"/>
      <c r="N108" s="14"/>
      <c r="O108" s="14"/>
    </row>
    <row r="109" spans="1:15" x14ac:dyDescent="0.3">
      <c r="B109" s="9" t="s">
        <v>53</v>
      </c>
      <c r="C109" s="9"/>
      <c r="K109" s="14"/>
      <c r="L109" s="14"/>
      <c r="M109" s="14"/>
      <c r="N109" s="14"/>
      <c r="O109" s="14"/>
    </row>
    <row r="110" spans="1:15" x14ac:dyDescent="0.3">
      <c r="B110" t="s">
        <v>54</v>
      </c>
      <c r="K110" s="14"/>
      <c r="L110" s="14"/>
      <c r="M110" s="14"/>
      <c r="N110" s="14"/>
      <c r="O110" s="14"/>
    </row>
    <row r="111" spans="1:15" x14ac:dyDescent="0.3">
      <c r="B111" t="s">
        <v>55</v>
      </c>
      <c r="K111" s="14"/>
      <c r="L111" s="14"/>
      <c r="M111" s="14"/>
      <c r="N111" s="14"/>
      <c r="O111" s="14"/>
    </row>
    <row r="112" spans="1:15" x14ac:dyDescent="0.3">
      <c r="K112" s="14"/>
      <c r="L112" s="14"/>
      <c r="M112" s="14"/>
      <c r="N112" s="14"/>
      <c r="O112" s="14"/>
    </row>
    <row r="113" spans="1:15" x14ac:dyDescent="0.3">
      <c r="A113" t="s">
        <v>56</v>
      </c>
      <c r="B113" t="s">
        <v>57</v>
      </c>
      <c r="K113" s="14"/>
      <c r="L113" s="14"/>
      <c r="M113" s="14"/>
      <c r="N113" s="14"/>
      <c r="O113" s="14"/>
    </row>
    <row r="114" spans="1:15" x14ac:dyDescent="0.3">
      <c r="B114" s="8" t="s">
        <v>58</v>
      </c>
      <c r="K114" s="14"/>
      <c r="L114" s="14"/>
      <c r="M114" s="14"/>
      <c r="N114" s="14"/>
      <c r="O114" s="14"/>
    </row>
    <row r="116" spans="1:15" x14ac:dyDescent="0.3">
      <c r="A116" t="s">
        <v>59</v>
      </c>
      <c r="B116" t="s">
        <v>60</v>
      </c>
    </row>
    <row r="117" spans="1:15" x14ac:dyDescent="0.3">
      <c r="B117" s="8" t="s">
        <v>61</v>
      </c>
    </row>
    <row r="119" spans="1:15" x14ac:dyDescent="0.3">
      <c r="A119" t="s">
        <v>62</v>
      </c>
      <c r="B119" t="s">
        <v>63</v>
      </c>
    </row>
    <row r="120" spans="1:15" x14ac:dyDescent="0.3">
      <c r="B120" s="13" t="s">
        <v>64</v>
      </c>
    </row>
  </sheetData>
  <phoneticPr fontId="5" type="noConversion"/>
  <hyperlinks>
    <hyperlink ref="B103" r:id="rId1" xr:uid="{D8D86E22-8DA6-439C-8C1F-CFF1C143B20C}"/>
    <hyperlink ref="B114" r:id="rId2" xr:uid="{75DCC17B-D3E5-447C-AFE4-A96C13DE0BFB}"/>
    <hyperlink ref="B117" r:id="rId3" xr:uid="{D801A8A9-D9B8-449E-82B3-2D65443FFFA7}"/>
    <hyperlink ref="B120" r:id="rId4" xr:uid="{7B590160-5D39-4188-AA59-0DBD20E511ED}"/>
  </hyperlinks>
  <pageMargins left="0.7" right="0.7" top="0.75" bottom="0.75" header="0.3" footer="0.3"/>
  <pageSetup paperSize="9" orientation="portrait" r:id="rId5"/>
  <drawing r:id="rId6"/>
  <tableParts count="1">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7836-5072-4D6B-9AE4-39D00625B347}">
  <sheetPr codeName="Sheet2"/>
  <dimension ref="A2:R69"/>
  <sheetViews>
    <sheetView workbookViewId="0">
      <selection activeCell="H2" sqref="H2:H3"/>
    </sheetView>
  </sheetViews>
  <sheetFormatPr defaultRowHeight="14.4" x14ac:dyDescent="0.3"/>
  <cols>
    <col min="2" max="2" width="13.33203125" customWidth="1"/>
    <col min="3" max="3" width="11.6640625" customWidth="1"/>
    <col min="4" max="4" width="13.44140625" customWidth="1"/>
    <col min="5" max="5" width="14.33203125" customWidth="1"/>
    <col min="6" max="6" width="15.6640625" customWidth="1"/>
    <col min="7" max="7" width="13" customWidth="1"/>
    <col min="8" max="8" width="15.109375" customWidth="1"/>
  </cols>
  <sheetData>
    <row r="2" spans="1:8" x14ac:dyDescent="0.3">
      <c r="B2" s="119" t="s">
        <v>65</v>
      </c>
      <c r="C2" s="121"/>
      <c r="D2" s="24"/>
      <c r="E2" s="1"/>
      <c r="F2" s="117" t="s">
        <v>66</v>
      </c>
      <c r="G2" s="117"/>
      <c r="H2" s="118" t="s">
        <v>67</v>
      </c>
    </row>
    <row r="3" spans="1:8" ht="70.95" customHeight="1" x14ac:dyDescent="0.3">
      <c r="B3" s="120"/>
      <c r="C3" s="122"/>
      <c r="D3" s="25"/>
      <c r="E3" s="23" t="s">
        <v>68</v>
      </c>
      <c r="F3" s="36" t="s">
        <v>69</v>
      </c>
      <c r="G3" s="36" t="s">
        <v>70</v>
      </c>
      <c r="H3" s="118"/>
    </row>
    <row r="4" spans="1:8" x14ac:dyDescent="0.3">
      <c r="A4">
        <v>1</v>
      </c>
      <c r="B4" s="56" t="s">
        <v>71</v>
      </c>
      <c r="C4" s="21" t="s">
        <v>72</v>
      </c>
      <c r="D4" s="20">
        <v>2</v>
      </c>
      <c r="E4" s="22">
        <v>80.53</v>
      </c>
      <c r="F4" s="22"/>
      <c r="G4" s="22">
        <v>14.97</v>
      </c>
      <c r="H4" s="22">
        <v>6.44</v>
      </c>
    </row>
    <row r="5" spans="1:8" x14ac:dyDescent="0.3">
      <c r="A5">
        <v>2</v>
      </c>
      <c r="B5" s="56" t="s">
        <v>73</v>
      </c>
      <c r="C5" s="20" t="s">
        <v>74</v>
      </c>
      <c r="D5" s="20">
        <v>2</v>
      </c>
      <c r="E5" s="22">
        <v>77.45</v>
      </c>
      <c r="F5" s="22"/>
      <c r="G5" s="22">
        <v>14.39</v>
      </c>
      <c r="H5" s="22">
        <v>6.2</v>
      </c>
    </row>
    <row r="6" spans="1:8" x14ac:dyDescent="0.3">
      <c r="A6">
        <v>3</v>
      </c>
      <c r="B6" s="56" t="s">
        <v>75</v>
      </c>
      <c r="C6" s="26" t="s">
        <v>76</v>
      </c>
      <c r="D6" s="20">
        <v>3</v>
      </c>
      <c r="E6" s="27">
        <v>31.92</v>
      </c>
      <c r="F6" s="27">
        <v>5</v>
      </c>
      <c r="G6" s="27">
        <v>11.86</v>
      </c>
      <c r="H6" s="27">
        <v>2.5499999999999998</v>
      </c>
    </row>
    <row r="7" spans="1:8" x14ac:dyDescent="0.3">
      <c r="A7">
        <v>4</v>
      </c>
      <c r="B7" s="56" t="s">
        <v>77</v>
      </c>
      <c r="C7" s="20" t="s">
        <v>78</v>
      </c>
      <c r="D7" s="20">
        <v>2</v>
      </c>
      <c r="E7" s="22">
        <v>59.24</v>
      </c>
      <c r="F7" s="22"/>
      <c r="G7" s="22">
        <v>11.01</v>
      </c>
      <c r="H7" s="22">
        <v>4.74</v>
      </c>
    </row>
    <row r="8" spans="1:8" x14ac:dyDescent="0.3">
      <c r="A8">
        <v>5</v>
      </c>
      <c r="B8" s="56" t="s">
        <v>19</v>
      </c>
      <c r="C8" s="20" t="s">
        <v>79</v>
      </c>
      <c r="D8" s="20">
        <v>3</v>
      </c>
      <c r="E8" s="22">
        <v>46.37</v>
      </c>
      <c r="F8" s="22">
        <v>7.27</v>
      </c>
      <c r="G8" s="22">
        <v>17.23</v>
      </c>
      <c r="H8" s="22">
        <v>3.71</v>
      </c>
    </row>
    <row r="9" spans="1:8" x14ac:dyDescent="0.3">
      <c r="A9">
        <v>6</v>
      </c>
      <c r="B9" s="56" t="s">
        <v>80</v>
      </c>
      <c r="C9" s="20" t="s">
        <v>81</v>
      </c>
      <c r="D9" s="20">
        <v>2</v>
      </c>
      <c r="E9" s="22">
        <v>77.61</v>
      </c>
      <c r="F9" s="22"/>
      <c r="G9" s="22">
        <v>14.42</v>
      </c>
      <c r="H9" s="22">
        <v>6.21</v>
      </c>
    </row>
    <row r="10" spans="1:8" x14ac:dyDescent="0.3">
      <c r="A10">
        <v>7</v>
      </c>
      <c r="B10" s="56" t="s">
        <v>82</v>
      </c>
      <c r="C10" s="20" t="s">
        <v>83</v>
      </c>
      <c r="D10" s="20">
        <v>1</v>
      </c>
      <c r="E10" s="22">
        <v>86.91</v>
      </c>
      <c r="F10" s="22"/>
      <c r="G10" s="22"/>
      <c r="H10" s="22">
        <v>6.95</v>
      </c>
    </row>
    <row r="11" spans="1:8" x14ac:dyDescent="0.3">
      <c r="A11">
        <v>8</v>
      </c>
      <c r="B11" s="56" t="s">
        <v>84</v>
      </c>
      <c r="C11" s="20" t="s">
        <v>85</v>
      </c>
      <c r="D11" s="20">
        <v>3</v>
      </c>
      <c r="E11" s="22">
        <v>50.34</v>
      </c>
      <c r="F11" s="22">
        <v>7.89</v>
      </c>
      <c r="G11" s="22">
        <v>18.71</v>
      </c>
      <c r="H11" s="22">
        <v>4.03</v>
      </c>
    </row>
    <row r="12" spans="1:8" x14ac:dyDescent="0.3">
      <c r="A12">
        <v>9</v>
      </c>
      <c r="B12" s="56" t="s">
        <v>86</v>
      </c>
      <c r="C12" s="20" t="s">
        <v>87</v>
      </c>
      <c r="D12" s="20">
        <v>2</v>
      </c>
      <c r="E12" s="22">
        <v>50.8</v>
      </c>
      <c r="F12" s="22"/>
      <c r="G12" s="22">
        <v>9.44</v>
      </c>
      <c r="H12" s="22">
        <v>4.0599999999999996</v>
      </c>
    </row>
    <row r="13" spans="1:8" x14ac:dyDescent="0.3">
      <c r="A13">
        <v>10</v>
      </c>
      <c r="B13" s="56" t="s">
        <v>88</v>
      </c>
      <c r="C13" s="20" t="s">
        <v>89</v>
      </c>
      <c r="D13" s="20">
        <v>2</v>
      </c>
      <c r="E13" s="22">
        <v>109.2</v>
      </c>
      <c r="F13" s="22"/>
      <c r="G13" s="22">
        <v>20.29</v>
      </c>
      <c r="H13" s="22">
        <v>8.74</v>
      </c>
    </row>
    <row r="14" spans="1:8" x14ac:dyDescent="0.3">
      <c r="A14">
        <v>11</v>
      </c>
      <c r="B14" s="56" t="s">
        <v>90</v>
      </c>
      <c r="C14" s="20" t="s">
        <v>91</v>
      </c>
      <c r="D14" s="20">
        <v>1</v>
      </c>
      <c r="E14" s="22">
        <v>78.19</v>
      </c>
      <c r="F14" s="22"/>
      <c r="G14" s="22"/>
      <c r="H14" s="22">
        <v>6.25</v>
      </c>
    </row>
    <row r="15" spans="1:8" x14ac:dyDescent="0.3">
      <c r="A15">
        <v>12</v>
      </c>
      <c r="B15" s="56" t="s">
        <v>92</v>
      </c>
      <c r="C15" s="20" t="s">
        <v>93</v>
      </c>
      <c r="D15" s="20">
        <v>2</v>
      </c>
      <c r="E15" s="22">
        <v>73</v>
      </c>
      <c r="F15" s="22"/>
      <c r="G15" s="22">
        <v>13.57</v>
      </c>
      <c r="H15" s="22">
        <v>5.84</v>
      </c>
    </row>
    <row r="16" spans="1:8" x14ac:dyDescent="0.3">
      <c r="A16">
        <v>13</v>
      </c>
      <c r="B16" s="56" t="s">
        <v>94</v>
      </c>
      <c r="C16" s="20" t="s">
        <v>95</v>
      </c>
      <c r="D16" s="20">
        <v>3</v>
      </c>
      <c r="E16" s="22">
        <v>41.09</v>
      </c>
      <c r="F16" s="22">
        <v>6.44</v>
      </c>
      <c r="G16" s="22">
        <v>15.27</v>
      </c>
      <c r="H16" s="22">
        <v>3.29</v>
      </c>
    </row>
    <row r="17" spans="1:8" x14ac:dyDescent="0.3">
      <c r="A17">
        <v>14</v>
      </c>
      <c r="B17" s="56" t="s">
        <v>96</v>
      </c>
      <c r="C17" s="20" t="s">
        <v>97</v>
      </c>
      <c r="D17" s="20">
        <v>3</v>
      </c>
      <c r="E17" s="22">
        <v>41.8</v>
      </c>
      <c r="F17" s="22">
        <v>6.55</v>
      </c>
      <c r="G17" s="22">
        <v>15.54</v>
      </c>
      <c r="H17" s="22">
        <v>3.34</v>
      </c>
    </row>
    <row r="18" spans="1:8" x14ac:dyDescent="0.3">
      <c r="A18">
        <v>15</v>
      </c>
      <c r="B18" s="56" t="s">
        <v>98</v>
      </c>
      <c r="C18" s="20" t="s">
        <v>99</v>
      </c>
      <c r="D18" s="20">
        <v>1</v>
      </c>
      <c r="E18" s="22">
        <v>90.51</v>
      </c>
      <c r="F18" s="22"/>
      <c r="G18" s="22"/>
      <c r="H18" s="22">
        <v>7.24</v>
      </c>
    </row>
    <row r="19" spans="1:8" x14ac:dyDescent="0.3">
      <c r="A19">
        <v>16</v>
      </c>
      <c r="B19" s="56" t="s">
        <v>100</v>
      </c>
      <c r="C19" s="20" t="s">
        <v>101</v>
      </c>
      <c r="D19" s="20">
        <v>2</v>
      </c>
      <c r="E19" s="22">
        <v>66.31</v>
      </c>
      <c r="F19" s="22"/>
      <c r="G19" s="22">
        <v>12.32</v>
      </c>
      <c r="H19" s="22">
        <v>5.3</v>
      </c>
    </row>
    <row r="20" spans="1:8" x14ac:dyDescent="0.3">
      <c r="A20">
        <v>17</v>
      </c>
      <c r="B20" s="56" t="s">
        <v>102</v>
      </c>
      <c r="C20" s="26" t="s">
        <v>103</v>
      </c>
      <c r="D20" s="20">
        <v>3</v>
      </c>
      <c r="E20" s="27">
        <v>49.78</v>
      </c>
      <c r="F20" s="27">
        <v>7.8</v>
      </c>
      <c r="G20" s="27">
        <v>18.5</v>
      </c>
      <c r="H20" s="27">
        <v>3.98</v>
      </c>
    </row>
    <row r="21" spans="1:8" x14ac:dyDescent="0.3">
      <c r="A21">
        <v>18</v>
      </c>
      <c r="B21" s="56" t="s">
        <v>104</v>
      </c>
      <c r="C21" s="26" t="s">
        <v>105</v>
      </c>
      <c r="D21" s="20">
        <v>1</v>
      </c>
      <c r="E21" s="27">
        <v>121.23</v>
      </c>
      <c r="F21" s="27"/>
      <c r="G21" s="27"/>
      <c r="H21" s="27">
        <v>9.6999999999999993</v>
      </c>
    </row>
    <row r="22" spans="1:8" x14ac:dyDescent="0.3">
      <c r="A22">
        <v>19</v>
      </c>
      <c r="B22" s="56" t="s">
        <v>106</v>
      </c>
      <c r="C22" s="20" t="s">
        <v>107</v>
      </c>
      <c r="D22" s="20">
        <v>3</v>
      </c>
      <c r="E22" s="22">
        <v>44.75</v>
      </c>
      <c r="F22" s="22">
        <v>7.01</v>
      </c>
      <c r="G22" s="22">
        <v>16.63</v>
      </c>
      <c r="H22" s="22">
        <v>3.58</v>
      </c>
    </row>
    <row r="23" spans="1:8" x14ac:dyDescent="0.3">
      <c r="A23">
        <v>20</v>
      </c>
      <c r="B23" s="56" t="s">
        <v>108</v>
      </c>
      <c r="C23" s="20" t="s">
        <v>109</v>
      </c>
      <c r="D23" s="20">
        <v>2</v>
      </c>
      <c r="E23" s="22">
        <v>56.87</v>
      </c>
      <c r="F23" s="22"/>
      <c r="G23" s="22">
        <v>10.57</v>
      </c>
      <c r="H23" s="22">
        <v>4.55</v>
      </c>
    </row>
    <row r="24" spans="1:8" x14ac:dyDescent="0.3">
      <c r="A24">
        <v>21</v>
      </c>
      <c r="B24" s="56" t="s">
        <v>110</v>
      </c>
      <c r="C24" s="20" t="s">
        <v>111</v>
      </c>
      <c r="D24" s="20">
        <v>2</v>
      </c>
      <c r="E24" s="22">
        <v>80.34</v>
      </c>
      <c r="F24" s="22"/>
      <c r="G24" s="22">
        <v>14.93</v>
      </c>
      <c r="H24" s="22">
        <v>6.43</v>
      </c>
    </row>
    <row r="25" spans="1:8" x14ac:dyDescent="0.3">
      <c r="A25">
        <v>22</v>
      </c>
      <c r="B25" s="56" t="s">
        <v>112</v>
      </c>
      <c r="C25" s="20" t="s">
        <v>113</v>
      </c>
      <c r="D25" s="20">
        <v>3</v>
      </c>
      <c r="E25" s="22">
        <v>37.409999999999997</v>
      </c>
      <c r="F25" s="22">
        <v>5.86</v>
      </c>
      <c r="G25" s="22">
        <v>13.9</v>
      </c>
      <c r="H25" s="22">
        <v>2.99</v>
      </c>
    </row>
    <row r="26" spans="1:8" x14ac:dyDescent="0.3">
      <c r="A26">
        <v>23</v>
      </c>
      <c r="B26" s="56" t="s">
        <v>114</v>
      </c>
      <c r="C26" s="20" t="s">
        <v>115</v>
      </c>
      <c r="D26" s="20">
        <v>2</v>
      </c>
      <c r="E26" s="22">
        <v>54.1</v>
      </c>
      <c r="F26" s="22"/>
      <c r="G26" s="22">
        <v>10.050000000000001</v>
      </c>
      <c r="H26" s="22">
        <v>4.33</v>
      </c>
    </row>
    <row r="27" spans="1:8" x14ac:dyDescent="0.3">
      <c r="A27">
        <v>24</v>
      </c>
      <c r="B27" s="56" t="s">
        <v>36</v>
      </c>
      <c r="C27" s="20" t="s">
        <v>116</v>
      </c>
      <c r="D27" s="20">
        <v>3</v>
      </c>
      <c r="E27" s="22">
        <v>38.65</v>
      </c>
      <c r="F27" s="22">
        <v>6.06</v>
      </c>
      <c r="G27" s="22">
        <v>14.36</v>
      </c>
      <c r="H27" s="22">
        <v>3.09</v>
      </c>
    </row>
    <row r="28" spans="1:8" x14ac:dyDescent="0.3">
      <c r="A28">
        <v>25</v>
      </c>
      <c r="B28" s="56" t="s">
        <v>117</v>
      </c>
      <c r="C28" s="20" t="s">
        <v>118</v>
      </c>
      <c r="D28" s="20">
        <v>1</v>
      </c>
      <c r="E28" s="22">
        <v>79.64</v>
      </c>
      <c r="F28" s="22"/>
      <c r="G28" s="22"/>
      <c r="H28" s="22">
        <v>6.37</v>
      </c>
    </row>
    <row r="29" spans="1:8" x14ac:dyDescent="0.3">
      <c r="A29">
        <v>26</v>
      </c>
      <c r="B29" s="56" t="s">
        <v>119</v>
      </c>
      <c r="C29" s="20" t="s">
        <v>120</v>
      </c>
      <c r="D29" s="20">
        <v>3</v>
      </c>
      <c r="E29" s="22">
        <v>69.44</v>
      </c>
      <c r="F29" s="22">
        <v>10.88</v>
      </c>
      <c r="G29" s="22">
        <v>25.81</v>
      </c>
      <c r="H29" s="22">
        <v>5.56</v>
      </c>
    </row>
    <row r="30" spans="1:8" x14ac:dyDescent="0.3">
      <c r="A30">
        <v>27</v>
      </c>
      <c r="B30" s="56" t="s">
        <v>121</v>
      </c>
      <c r="C30" s="20" t="s">
        <v>122</v>
      </c>
      <c r="D30" s="20">
        <v>3</v>
      </c>
      <c r="E30" s="22">
        <v>47.98</v>
      </c>
      <c r="F30" s="22">
        <v>7.52</v>
      </c>
      <c r="G30" s="22">
        <v>17.829999999999998</v>
      </c>
      <c r="H30" s="22">
        <v>3.84</v>
      </c>
    </row>
    <row r="33" spans="2:4" x14ac:dyDescent="0.3">
      <c r="B33" s="28" t="s">
        <v>123</v>
      </c>
      <c r="C33" s="28" t="s">
        <v>124</v>
      </c>
      <c r="D33" s="28"/>
    </row>
    <row r="34" spans="2:4" x14ac:dyDescent="0.3">
      <c r="B34" s="29" t="s">
        <v>83</v>
      </c>
      <c r="C34">
        <v>1</v>
      </c>
    </row>
    <row r="35" spans="2:4" x14ac:dyDescent="0.3">
      <c r="B35" s="30" t="s">
        <v>91</v>
      </c>
      <c r="C35">
        <v>1</v>
      </c>
    </row>
    <row r="36" spans="2:4" x14ac:dyDescent="0.3">
      <c r="B36" s="30" t="s">
        <v>99</v>
      </c>
      <c r="C36">
        <v>1</v>
      </c>
    </row>
    <row r="37" spans="2:4" x14ac:dyDescent="0.3">
      <c r="B37" s="34" t="s">
        <v>105</v>
      </c>
      <c r="C37">
        <v>1</v>
      </c>
    </row>
    <row r="38" spans="2:4" x14ac:dyDescent="0.3">
      <c r="B38" s="32" t="s">
        <v>118</v>
      </c>
      <c r="C38">
        <v>1</v>
      </c>
    </row>
    <row r="39" spans="2:4" x14ac:dyDescent="0.3">
      <c r="B39" s="24" t="s">
        <v>72</v>
      </c>
      <c r="C39">
        <v>2</v>
      </c>
    </row>
    <row r="40" spans="2:4" x14ac:dyDescent="0.3">
      <c r="B40" s="31" t="s">
        <v>74</v>
      </c>
      <c r="C40">
        <v>2</v>
      </c>
    </row>
    <row r="41" spans="2:4" x14ac:dyDescent="0.3">
      <c r="B41" s="31" t="s">
        <v>78</v>
      </c>
      <c r="C41">
        <v>2</v>
      </c>
    </row>
    <row r="42" spans="2:4" x14ac:dyDescent="0.3">
      <c r="B42" s="31" t="s">
        <v>81</v>
      </c>
      <c r="C42">
        <v>2</v>
      </c>
    </row>
    <row r="43" spans="2:4" x14ac:dyDescent="0.3">
      <c r="B43" s="31" t="s">
        <v>87</v>
      </c>
      <c r="C43">
        <v>2</v>
      </c>
    </row>
    <row r="44" spans="2:4" x14ac:dyDescent="0.3">
      <c r="B44" s="31" t="s">
        <v>89</v>
      </c>
      <c r="C44">
        <v>2</v>
      </c>
    </row>
    <row r="45" spans="2:4" x14ac:dyDescent="0.3">
      <c r="B45" s="31" t="s">
        <v>93</v>
      </c>
      <c r="C45">
        <v>2</v>
      </c>
    </row>
    <row r="46" spans="2:4" x14ac:dyDescent="0.3">
      <c r="B46" s="31" t="s">
        <v>101</v>
      </c>
      <c r="C46">
        <v>2</v>
      </c>
    </row>
    <row r="47" spans="2:4" x14ac:dyDescent="0.3">
      <c r="B47" s="31" t="s">
        <v>109</v>
      </c>
      <c r="C47">
        <v>2</v>
      </c>
    </row>
    <row r="48" spans="2:4" x14ac:dyDescent="0.3">
      <c r="B48" s="31" t="s">
        <v>111</v>
      </c>
      <c r="C48">
        <v>2</v>
      </c>
    </row>
    <row r="49" spans="2:3" x14ac:dyDescent="0.3">
      <c r="B49" s="25" t="s">
        <v>115</v>
      </c>
      <c r="C49">
        <v>2</v>
      </c>
    </row>
    <row r="50" spans="2:3" x14ac:dyDescent="0.3">
      <c r="B50" s="33" t="s">
        <v>76</v>
      </c>
      <c r="C50">
        <v>3</v>
      </c>
    </row>
    <row r="51" spans="2:3" x14ac:dyDescent="0.3">
      <c r="B51" s="31" t="s">
        <v>79</v>
      </c>
      <c r="C51">
        <v>3</v>
      </c>
    </row>
    <row r="52" spans="2:3" x14ac:dyDescent="0.3">
      <c r="B52" s="31" t="s">
        <v>85</v>
      </c>
      <c r="C52">
        <v>3</v>
      </c>
    </row>
    <row r="53" spans="2:3" x14ac:dyDescent="0.3">
      <c r="B53" s="31" t="s">
        <v>95</v>
      </c>
      <c r="C53">
        <v>3</v>
      </c>
    </row>
    <row r="54" spans="2:3" x14ac:dyDescent="0.3">
      <c r="B54" s="31" t="s">
        <v>97</v>
      </c>
      <c r="C54">
        <v>3</v>
      </c>
    </row>
    <row r="55" spans="2:3" x14ac:dyDescent="0.3">
      <c r="B55" s="35" t="s">
        <v>103</v>
      </c>
      <c r="C55">
        <v>3</v>
      </c>
    </row>
    <row r="56" spans="2:3" x14ac:dyDescent="0.3">
      <c r="B56" s="31" t="s">
        <v>107</v>
      </c>
      <c r="C56">
        <v>3</v>
      </c>
    </row>
    <row r="57" spans="2:3" x14ac:dyDescent="0.3">
      <c r="B57" s="31" t="s">
        <v>120</v>
      </c>
      <c r="C57">
        <v>3</v>
      </c>
    </row>
    <row r="58" spans="2:3" x14ac:dyDescent="0.3">
      <c r="B58" s="31" t="s">
        <v>122</v>
      </c>
      <c r="C58">
        <v>3</v>
      </c>
    </row>
    <row r="59" spans="2:3" x14ac:dyDescent="0.3">
      <c r="B59" s="31" t="s">
        <v>113</v>
      </c>
      <c r="C59">
        <v>3</v>
      </c>
    </row>
    <row r="60" spans="2:3" x14ac:dyDescent="0.3">
      <c r="B60" s="25" t="s">
        <v>116</v>
      </c>
      <c r="C60">
        <v>3</v>
      </c>
    </row>
    <row r="65" spans="2:18" x14ac:dyDescent="0.3">
      <c r="B65" s="37" t="s">
        <v>125</v>
      </c>
    </row>
    <row r="66" spans="2:18" x14ac:dyDescent="0.3">
      <c r="B66" t="s">
        <v>126</v>
      </c>
    </row>
    <row r="67" spans="2:18" x14ac:dyDescent="0.3">
      <c r="B67" s="9" t="s">
        <v>127</v>
      </c>
      <c r="C67" s="9"/>
      <c r="D67" s="9"/>
      <c r="E67" s="9"/>
      <c r="F67" s="9"/>
      <c r="G67" s="9"/>
      <c r="H67" s="9"/>
      <c r="I67" s="9"/>
      <c r="J67" s="9"/>
      <c r="K67" s="9"/>
      <c r="L67" s="9"/>
      <c r="M67" s="9"/>
      <c r="N67" s="9"/>
      <c r="O67" s="9"/>
      <c r="P67" s="9"/>
      <c r="Q67" s="9"/>
      <c r="R67" s="9"/>
    </row>
    <row r="68" spans="2:18" x14ac:dyDescent="0.3">
      <c r="B68" s="37" t="s">
        <v>128</v>
      </c>
    </row>
    <row r="69" spans="2:18" x14ac:dyDescent="0.3">
      <c r="B69" t="s">
        <v>129</v>
      </c>
    </row>
  </sheetData>
  <mergeCells count="4">
    <mergeCell ref="F2:G2"/>
    <mergeCell ref="H2:H3"/>
    <mergeCell ref="B2:B3"/>
    <mergeCell ref="C2:C3"/>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FF1E-65EE-47E1-9E8F-31F58EC00AFC}">
  <sheetPr codeName="Sheet3"/>
  <dimension ref="A2:O81"/>
  <sheetViews>
    <sheetView topLeftCell="A46" workbookViewId="0">
      <selection activeCell="I56" sqref="I56"/>
    </sheetView>
  </sheetViews>
  <sheetFormatPr defaultRowHeight="14.4" x14ac:dyDescent="0.3"/>
  <cols>
    <col min="2" max="2" width="13.6640625" customWidth="1"/>
    <col min="3" max="3" width="12.5546875" customWidth="1"/>
    <col min="4" max="4" width="12.44140625" customWidth="1"/>
    <col min="5" max="5" width="12.33203125" customWidth="1"/>
    <col min="6" max="6" width="14.6640625" customWidth="1"/>
    <col min="7" max="7" width="14.44140625" customWidth="1"/>
    <col min="8" max="8" width="10.44140625" customWidth="1"/>
    <col min="9" max="9" width="13.44140625" customWidth="1"/>
    <col min="10" max="10" width="20.109375" customWidth="1"/>
    <col min="11" max="12" width="11.109375" customWidth="1"/>
    <col min="13" max="13" width="13.88671875" customWidth="1"/>
    <col min="14" max="14" width="20.6640625" customWidth="1"/>
    <col min="15" max="15" width="16.44140625" customWidth="1"/>
  </cols>
  <sheetData>
    <row r="2" spans="1:15" ht="19.8" x14ac:dyDescent="0.4">
      <c r="A2" t="s">
        <v>130</v>
      </c>
      <c r="B2" s="40" t="s">
        <v>131</v>
      </c>
      <c r="C2" s="40"/>
      <c r="D2" s="19"/>
      <c r="E2" s="9"/>
    </row>
    <row r="3" spans="1:15" ht="142.94999999999999" customHeight="1" x14ac:dyDescent="0.3">
      <c r="B3" s="2" t="s">
        <v>132</v>
      </c>
      <c r="C3" s="3" t="s">
        <v>133</v>
      </c>
      <c r="D3" s="10" t="s">
        <v>134</v>
      </c>
      <c r="E3" s="10" t="s">
        <v>135</v>
      </c>
      <c r="F3" s="3" t="s">
        <v>136</v>
      </c>
      <c r="G3" s="3" t="s">
        <v>137</v>
      </c>
      <c r="H3" s="10" t="s">
        <v>134</v>
      </c>
      <c r="I3" s="10" t="s">
        <v>135</v>
      </c>
      <c r="J3" s="3" t="s">
        <v>138</v>
      </c>
      <c r="K3" s="10" t="s">
        <v>139</v>
      </c>
      <c r="L3" s="10" t="s">
        <v>140</v>
      </c>
      <c r="M3" s="10" t="s">
        <v>141</v>
      </c>
      <c r="N3" s="10" t="s">
        <v>142</v>
      </c>
      <c r="O3" s="3" t="s">
        <v>143</v>
      </c>
    </row>
    <row r="4" spans="1:15" x14ac:dyDescent="0.3">
      <c r="A4">
        <v>1</v>
      </c>
      <c r="B4" s="4" t="s">
        <v>14</v>
      </c>
      <c r="C4" s="22">
        <v>80.53</v>
      </c>
      <c r="D4" s="4"/>
      <c r="E4" s="4"/>
      <c r="F4" s="22"/>
      <c r="G4" s="22">
        <v>14.97</v>
      </c>
      <c r="H4" s="1"/>
      <c r="I4" s="1"/>
      <c r="J4" s="22">
        <v>6.44</v>
      </c>
      <c r="K4" s="1"/>
      <c r="L4" s="1"/>
      <c r="M4" s="1"/>
      <c r="N4" s="1"/>
      <c r="O4" s="1"/>
    </row>
    <row r="5" spans="1:15" x14ac:dyDescent="0.3">
      <c r="A5">
        <v>2</v>
      </c>
      <c r="B5" s="38" t="s">
        <v>15</v>
      </c>
      <c r="C5" s="22">
        <v>77.45</v>
      </c>
      <c r="D5" s="4"/>
      <c r="E5" s="4"/>
      <c r="F5" s="22"/>
      <c r="G5" s="22">
        <v>14.39</v>
      </c>
      <c r="H5" s="1"/>
      <c r="I5" s="1"/>
      <c r="J5" s="22">
        <v>6.2</v>
      </c>
      <c r="K5" s="1"/>
      <c r="L5" s="1"/>
      <c r="M5" s="1"/>
      <c r="N5" s="1"/>
      <c r="O5" s="1"/>
    </row>
    <row r="6" spans="1:15" x14ac:dyDescent="0.3">
      <c r="A6">
        <v>3</v>
      </c>
      <c r="B6" s="39" t="s">
        <v>16</v>
      </c>
      <c r="C6" s="27">
        <v>31.92</v>
      </c>
      <c r="D6" s="4"/>
      <c r="E6" s="4"/>
      <c r="F6" s="27">
        <v>5</v>
      </c>
      <c r="G6" s="27">
        <v>11.86</v>
      </c>
      <c r="H6" s="1"/>
      <c r="I6" s="1"/>
      <c r="J6" s="27">
        <v>2.5499999999999998</v>
      </c>
      <c r="K6" s="1"/>
      <c r="L6" s="1"/>
      <c r="M6" s="1"/>
      <c r="N6" s="1"/>
      <c r="O6" s="1"/>
    </row>
    <row r="7" spans="1:15" x14ac:dyDescent="0.3">
      <c r="A7">
        <v>4</v>
      </c>
      <c r="B7" s="38" t="s">
        <v>18</v>
      </c>
      <c r="C7" s="22">
        <v>59.24</v>
      </c>
      <c r="D7" s="4"/>
      <c r="E7" s="4"/>
      <c r="F7" s="22"/>
      <c r="G7" s="22">
        <v>11.01</v>
      </c>
      <c r="H7" s="1"/>
      <c r="I7" s="1"/>
      <c r="J7" s="22">
        <v>4.74</v>
      </c>
      <c r="K7" s="1"/>
      <c r="L7" s="1"/>
      <c r="M7" s="1"/>
      <c r="N7" s="1"/>
      <c r="O7" s="1"/>
    </row>
    <row r="8" spans="1:15" x14ac:dyDescent="0.3">
      <c r="A8">
        <v>5</v>
      </c>
      <c r="B8" s="38" t="s">
        <v>19</v>
      </c>
      <c r="C8" s="22">
        <v>46.37</v>
      </c>
      <c r="D8" s="4"/>
      <c r="E8" s="4"/>
      <c r="F8" s="22">
        <v>7.27</v>
      </c>
      <c r="G8" s="22">
        <v>17.23</v>
      </c>
      <c r="H8" s="1"/>
      <c r="I8" s="1"/>
      <c r="J8" s="22">
        <v>3.71</v>
      </c>
      <c r="K8" s="1"/>
      <c r="L8" s="1"/>
      <c r="M8" s="1"/>
      <c r="N8" s="1"/>
      <c r="O8" s="1"/>
    </row>
    <row r="9" spans="1:15" x14ac:dyDescent="0.3">
      <c r="A9">
        <v>6</v>
      </c>
      <c r="B9" s="38" t="s">
        <v>24</v>
      </c>
      <c r="C9" s="22">
        <v>77.61</v>
      </c>
      <c r="D9" s="4"/>
      <c r="E9" s="4"/>
      <c r="F9" s="22"/>
      <c r="G9" s="22">
        <v>14.42</v>
      </c>
      <c r="H9" s="1"/>
      <c r="I9" s="1"/>
      <c r="J9" s="22">
        <v>6.21</v>
      </c>
      <c r="K9" s="1"/>
      <c r="L9" s="1"/>
      <c r="M9" s="1"/>
      <c r="N9" s="1"/>
      <c r="O9" s="1"/>
    </row>
    <row r="10" spans="1:15" x14ac:dyDescent="0.3">
      <c r="A10">
        <v>7</v>
      </c>
      <c r="B10" s="38" t="s">
        <v>20</v>
      </c>
      <c r="C10" s="22">
        <v>86.91</v>
      </c>
      <c r="D10" s="4"/>
      <c r="E10" s="4"/>
      <c r="F10" s="22"/>
      <c r="G10" s="22"/>
      <c r="H10" s="1"/>
      <c r="I10" s="1"/>
      <c r="J10" s="22">
        <v>6.95</v>
      </c>
      <c r="K10" s="1"/>
      <c r="L10" s="1"/>
      <c r="M10" s="1"/>
      <c r="N10" s="1"/>
      <c r="O10" s="1"/>
    </row>
    <row r="11" spans="1:15" x14ac:dyDescent="0.3">
      <c r="A11">
        <v>8</v>
      </c>
      <c r="B11" s="38" t="s">
        <v>21</v>
      </c>
      <c r="C11" s="22">
        <v>50.34</v>
      </c>
      <c r="D11" s="4"/>
      <c r="E11" s="4"/>
      <c r="F11" s="22">
        <v>7.89</v>
      </c>
      <c r="G11" s="22">
        <v>18.71</v>
      </c>
      <c r="H11" s="1"/>
      <c r="I11" s="1"/>
      <c r="J11" s="22">
        <v>4.03</v>
      </c>
      <c r="K11" s="1"/>
      <c r="L11" s="1"/>
      <c r="M11" s="1"/>
      <c r="N11" s="1"/>
      <c r="O11" s="1"/>
    </row>
    <row r="12" spans="1:15" x14ac:dyDescent="0.3">
      <c r="A12">
        <v>9</v>
      </c>
      <c r="B12" s="38" t="s">
        <v>25</v>
      </c>
      <c r="C12" s="22">
        <v>50.8</v>
      </c>
      <c r="D12" s="4"/>
      <c r="E12" s="4"/>
      <c r="F12" s="22"/>
      <c r="G12" s="22">
        <v>9.44</v>
      </c>
      <c r="H12" s="1"/>
      <c r="I12" s="1"/>
      <c r="J12" s="22">
        <v>4.0599999999999996</v>
      </c>
      <c r="K12" s="1"/>
      <c r="L12" s="1"/>
      <c r="M12" s="1"/>
      <c r="N12" s="1"/>
      <c r="O12" s="1"/>
    </row>
    <row r="13" spans="1:15" x14ac:dyDescent="0.3">
      <c r="A13">
        <v>10</v>
      </c>
      <c r="B13" s="38" t="s">
        <v>39</v>
      </c>
      <c r="C13" s="22">
        <v>109.2</v>
      </c>
      <c r="D13" s="4"/>
      <c r="E13" s="4"/>
      <c r="F13" s="22"/>
      <c r="G13" s="22">
        <v>20.29</v>
      </c>
      <c r="H13" s="1"/>
      <c r="I13" s="1"/>
      <c r="J13" s="22">
        <v>8.74</v>
      </c>
      <c r="K13" s="1"/>
      <c r="L13" s="1"/>
      <c r="M13" s="1"/>
      <c r="N13" s="1"/>
      <c r="O13" s="1"/>
    </row>
    <row r="14" spans="1:15" x14ac:dyDescent="0.3">
      <c r="A14">
        <v>11</v>
      </c>
      <c r="B14" s="38" t="s">
        <v>22</v>
      </c>
      <c r="C14" s="22">
        <v>78.19</v>
      </c>
      <c r="D14" s="4"/>
      <c r="E14" s="4"/>
      <c r="F14" s="22"/>
      <c r="G14" s="22"/>
      <c r="H14" s="1"/>
      <c r="I14" s="1"/>
      <c r="J14" s="22">
        <v>6.25</v>
      </c>
      <c r="K14" s="1"/>
      <c r="L14" s="1"/>
      <c r="M14" s="1"/>
      <c r="N14" s="1"/>
      <c r="O14" s="1"/>
    </row>
    <row r="15" spans="1:15" x14ac:dyDescent="0.3">
      <c r="A15">
        <v>12</v>
      </c>
      <c r="B15" s="38" t="s">
        <v>23</v>
      </c>
      <c r="C15" s="22">
        <v>73</v>
      </c>
      <c r="D15" s="4"/>
      <c r="E15" s="4"/>
      <c r="F15" s="22"/>
      <c r="G15" s="22">
        <v>13.57</v>
      </c>
      <c r="H15" s="1"/>
      <c r="I15" s="1"/>
      <c r="J15" s="22">
        <v>5.84</v>
      </c>
      <c r="K15" s="1"/>
      <c r="L15" s="1"/>
      <c r="M15" s="1"/>
      <c r="N15" s="1"/>
      <c r="O15" s="1"/>
    </row>
    <row r="16" spans="1:15" x14ac:dyDescent="0.3">
      <c r="A16">
        <v>13</v>
      </c>
      <c r="B16" s="38" t="s">
        <v>17</v>
      </c>
      <c r="C16" s="22">
        <v>41.09</v>
      </c>
      <c r="D16" s="4"/>
      <c r="E16" s="4"/>
      <c r="F16" s="22">
        <v>6.44</v>
      </c>
      <c r="G16" s="22">
        <v>15.27</v>
      </c>
      <c r="H16" s="1"/>
      <c r="I16" s="1"/>
      <c r="J16" s="22">
        <v>3.29</v>
      </c>
      <c r="K16" s="1"/>
      <c r="L16" s="1"/>
      <c r="M16" s="1"/>
      <c r="N16" s="1"/>
      <c r="O16" s="1"/>
    </row>
    <row r="17" spans="1:15" x14ac:dyDescent="0.3">
      <c r="A17">
        <v>14</v>
      </c>
      <c r="B17" s="38" t="s">
        <v>26</v>
      </c>
      <c r="C17" s="22">
        <v>41.8</v>
      </c>
      <c r="D17" s="4"/>
      <c r="E17" s="4"/>
      <c r="F17" s="22">
        <v>6.55</v>
      </c>
      <c r="G17" s="22">
        <v>15.54</v>
      </c>
      <c r="H17" s="1"/>
      <c r="I17" s="1"/>
      <c r="J17" s="22">
        <v>3.34</v>
      </c>
      <c r="K17" s="1"/>
      <c r="L17" s="1"/>
      <c r="M17" s="1"/>
      <c r="N17" s="1"/>
      <c r="O17" s="1"/>
    </row>
    <row r="18" spans="1:15" x14ac:dyDescent="0.3">
      <c r="A18">
        <v>15</v>
      </c>
      <c r="B18" s="38" t="s">
        <v>27</v>
      </c>
      <c r="C18" s="22">
        <v>90.51</v>
      </c>
      <c r="D18" s="4"/>
      <c r="E18" s="4"/>
      <c r="F18" s="22"/>
      <c r="G18" s="22"/>
      <c r="H18" s="1"/>
      <c r="I18" s="1"/>
      <c r="J18" s="22">
        <v>7.24</v>
      </c>
      <c r="K18" s="1"/>
      <c r="L18" s="1"/>
      <c r="M18" s="1"/>
      <c r="N18" s="1"/>
      <c r="O18" s="1"/>
    </row>
    <row r="19" spans="1:15" x14ac:dyDescent="0.3">
      <c r="A19">
        <v>16</v>
      </c>
      <c r="B19" s="38" t="s">
        <v>28</v>
      </c>
      <c r="C19" s="22">
        <v>66.31</v>
      </c>
      <c r="D19" s="4"/>
      <c r="E19" s="4"/>
      <c r="F19" s="22"/>
      <c r="G19" s="22">
        <v>12.32</v>
      </c>
      <c r="H19" s="1"/>
      <c r="I19" s="1"/>
      <c r="J19" s="22">
        <v>5.3</v>
      </c>
      <c r="K19" s="1"/>
      <c r="L19" s="1"/>
      <c r="M19" s="1"/>
      <c r="N19" s="1"/>
      <c r="O19" s="1"/>
    </row>
    <row r="20" spans="1:15" x14ac:dyDescent="0.3">
      <c r="A20">
        <v>17</v>
      </c>
      <c r="B20" s="39" t="s">
        <v>30</v>
      </c>
      <c r="C20" s="27">
        <v>49.78</v>
      </c>
      <c r="D20" s="4"/>
      <c r="E20" s="4"/>
      <c r="F20" s="27">
        <v>7.8</v>
      </c>
      <c r="G20" s="27">
        <v>18.5</v>
      </c>
      <c r="H20" s="1"/>
      <c r="I20" s="1"/>
      <c r="J20" s="27">
        <v>3.98</v>
      </c>
      <c r="K20" s="1"/>
      <c r="L20" s="1"/>
      <c r="M20" s="1"/>
      <c r="N20" s="1"/>
      <c r="O20" s="1"/>
    </row>
    <row r="21" spans="1:15" x14ac:dyDescent="0.3">
      <c r="A21">
        <v>18</v>
      </c>
      <c r="B21" s="39" t="s">
        <v>31</v>
      </c>
      <c r="C21" s="27">
        <v>121.23</v>
      </c>
      <c r="D21" s="4"/>
      <c r="E21" s="4"/>
      <c r="F21" s="27"/>
      <c r="G21" s="27"/>
      <c r="H21" s="1"/>
      <c r="I21" s="1"/>
      <c r="J21" s="27">
        <v>9.6999999999999993</v>
      </c>
      <c r="K21" s="1"/>
      <c r="L21" s="1"/>
      <c r="M21" s="1"/>
      <c r="N21" s="1"/>
      <c r="O21" s="1"/>
    </row>
    <row r="22" spans="1:15" x14ac:dyDescent="0.3">
      <c r="A22">
        <v>19</v>
      </c>
      <c r="B22" s="38" t="s">
        <v>29</v>
      </c>
      <c r="C22" s="22">
        <v>44.75</v>
      </c>
      <c r="D22" s="4"/>
      <c r="E22" s="4"/>
      <c r="F22" s="22">
        <v>7.01</v>
      </c>
      <c r="G22" s="22">
        <v>16.63</v>
      </c>
      <c r="H22" s="1"/>
      <c r="I22" s="1"/>
      <c r="J22" s="22">
        <v>3.58</v>
      </c>
      <c r="K22" s="1"/>
      <c r="L22" s="1"/>
      <c r="M22" s="1"/>
      <c r="N22" s="1"/>
      <c r="O22" s="1"/>
    </row>
    <row r="23" spans="1:15" x14ac:dyDescent="0.3">
      <c r="A23">
        <v>20</v>
      </c>
      <c r="B23" s="38" t="s">
        <v>32</v>
      </c>
      <c r="C23" s="22">
        <v>56.87</v>
      </c>
      <c r="D23" s="4"/>
      <c r="E23" s="4"/>
      <c r="F23" s="22"/>
      <c r="G23" s="22">
        <v>10.57</v>
      </c>
      <c r="H23" s="1"/>
      <c r="I23" s="1"/>
      <c r="J23" s="22">
        <v>4.55</v>
      </c>
      <c r="K23" s="1"/>
      <c r="L23" s="1"/>
      <c r="M23" s="1"/>
      <c r="N23" s="1"/>
      <c r="O23" s="1"/>
    </row>
    <row r="24" spans="1:15" x14ac:dyDescent="0.3">
      <c r="A24">
        <v>21</v>
      </c>
      <c r="B24" s="38" t="s">
        <v>33</v>
      </c>
      <c r="C24" s="22">
        <v>80.34</v>
      </c>
      <c r="D24" s="4"/>
      <c r="E24" s="4"/>
      <c r="F24" s="22"/>
      <c r="G24" s="22">
        <v>14.93</v>
      </c>
      <c r="H24" s="1"/>
      <c r="I24" s="1"/>
      <c r="J24" s="22">
        <v>6.43</v>
      </c>
      <c r="K24" s="1"/>
      <c r="L24" s="1"/>
      <c r="M24" s="1"/>
      <c r="N24" s="1"/>
      <c r="O24" s="1"/>
    </row>
    <row r="25" spans="1:15" x14ac:dyDescent="0.3">
      <c r="A25">
        <v>22</v>
      </c>
      <c r="B25" s="38" t="s">
        <v>34</v>
      </c>
      <c r="C25" s="22">
        <v>37.409999999999997</v>
      </c>
      <c r="D25" s="4"/>
      <c r="E25" s="4"/>
      <c r="F25" s="22">
        <v>5.86</v>
      </c>
      <c r="G25" s="22">
        <v>13.9</v>
      </c>
      <c r="H25" s="1"/>
      <c r="I25" s="1"/>
      <c r="J25" s="22">
        <v>2.99</v>
      </c>
      <c r="K25" s="1"/>
      <c r="L25" s="1"/>
      <c r="M25" s="1"/>
      <c r="N25" s="1"/>
      <c r="O25" s="1"/>
    </row>
    <row r="26" spans="1:15" x14ac:dyDescent="0.3">
      <c r="A26">
        <v>23</v>
      </c>
      <c r="B26" s="38" t="s">
        <v>35</v>
      </c>
      <c r="C26" s="22">
        <v>54.1</v>
      </c>
      <c r="D26" s="4"/>
      <c r="E26" s="4"/>
      <c r="F26" s="22"/>
      <c r="G26" s="22">
        <v>10.050000000000001</v>
      </c>
      <c r="H26" s="1"/>
      <c r="I26" s="1"/>
      <c r="J26" s="22">
        <v>4.33</v>
      </c>
      <c r="K26" s="1"/>
      <c r="L26" s="1"/>
      <c r="M26" s="1"/>
      <c r="N26" s="1"/>
      <c r="O26" s="1"/>
    </row>
    <row r="27" spans="1:15" x14ac:dyDescent="0.3">
      <c r="A27">
        <v>24</v>
      </c>
      <c r="B27" s="38" t="s">
        <v>36</v>
      </c>
      <c r="C27" s="22">
        <v>38.65</v>
      </c>
      <c r="D27" s="4"/>
      <c r="E27" s="4"/>
      <c r="F27" s="22">
        <v>6.06</v>
      </c>
      <c r="G27" s="22">
        <v>14.36</v>
      </c>
      <c r="H27" s="1"/>
      <c r="I27" s="1"/>
      <c r="J27" s="22">
        <v>3.09</v>
      </c>
      <c r="K27" s="1"/>
      <c r="L27" s="1"/>
      <c r="M27" s="1"/>
      <c r="N27" s="1"/>
      <c r="O27" s="1"/>
    </row>
    <row r="28" spans="1:15" x14ac:dyDescent="0.3">
      <c r="A28">
        <v>25</v>
      </c>
      <c r="B28" s="38" t="s">
        <v>40</v>
      </c>
      <c r="C28" s="22">
        <v>79.64</v>
      </c>
      <c r="D28" s="4"/>
      <c r="E28" s="4"/>
      <c r="F28" s="22"/>
      <c r="G28" s="22"/>
      <c r="H28" s="1"/>
      <c r="I28" s="1"/>
      <c r="J28" s="22">
        <v>6.37</v>
      </c>
      <c r="K28" s="1"/>
      <c r="L28" s="1"/>
      <c r="M28" s="1"/>
      <c r="N28" s="1"/>
      <c r="O28" s="1"/>
    </row>
    <row r="29" spans="1:15" x14ac:dyDescent="0.3">
      <c r="A29">
        <v>26</v>
      </c>
      <c r="B29" s="38" t="s">
        <v>38</v>
      </c>
      <c r="C29" s="22">
        <v>69.44</v>
      </c>
      <c r="D29" s="4"/>
      <c r="E29" s="4"/>
      <c r="F29" s="22">
        <v>10.88</v>
      </c>
      <c r="G29" s="22">
        <v>25.81</v>
      </c>
      <c r="H29" s="1"/>
      <c r="I29" s="1"/>
      <c r="J29" s="22">
        <v>5.56</v>
      </c>
      <c r="K29" s="1"/>
      <c r="L29" s="1"/>
      <c r="M29" s="1"/>
      <c r="N29" s="1"/>
      <c r="O29" s="1"/>
    </row>
    <row r="30" spans="1:15" x14ac:dyDescent="0.3">
      <c r="A30">
        <v>27</v>
      </c>
      <c r="B30" s="38" t="s">
        <v>37</v>
      </c>
      <c r="C30" s="22">
        <v>47.98</v>
      </c>
      <c r="D30" s="4"/>
      <c r="E30" s="4"/>
      <c r="F30" s="22">
        <v>7.52</v>
      </c>
      <c r="G30" s="22">
        <v>17.829999999999998</v>
      </c>
      <c r="H30" s="1"/>
      <c r="I30" s="1"/>
      <c r="J30" s="22">
        <v>3.84</v>
      </c>
      <c r="K30" s="1"/>
      <c r="L30" s="1"/>
      <c r="M30" s="1"/>
      <c r="N30" s="1"/>
      <c r="O30" s="1"/>
    </row>
    <row r="32" spans="1:15" x14ac:dyDescent="0.3">
      <c r="B32" s="43" t="s">
        <v>144</v>
      </c>
      <c r="F32" s="8" t="s">
        <v>145</v>
      </c>
    </row>
    <row r="33" spans="1:14" x14ac:dyDescent="0.3">
      <c r="B33" s="43"/>
      <c r="F33" s="8"/>
    </row>
    <row r="34" spans="1:14" x14ac:dyDescent="0.3">
      <c r="B34" s="57" t="s">
        <v>146</v>
      </c>
      <c r="F34" s="8"/>
    </row>
    <row r="35" spans="1:14" x14ac:dyDescent="0.3">
      <c r="B35" s="57" t="s">
        <v>147</v>
      </c>
    </row>
    <row r="36" spans="1:14" ht="16.95" customHeight="1" x14ac:dyDescent="0.3">
      <c r="B36" s="55"/>
      <c r="C36" s="6"/>
      <c r="D36" s="6"/>
      <c r="E36" s="6"/>
      <c r="F36" s="6"/>
      <c r="G36" s="6"/>
      <c r="H36" s="6"/>
      <c r="I36" s="6"/>
    </row>
    <row r="37" spans="1:14" ht="16.95" customHeight="1" x14ac:dyDescent="0.3">
      <c r="B37" s="55" t="s">
        <v>148</v>
      </c>
      <c r="C37" s="6"/>
      <c r="D37" s="6"/>
      <c r="E37" s="6"/>
      <c r="F37" s="6"/>
      <c r="G37" s="6"/>
      <c r="H37" s="6"/>
      <c r="I37" s="6"/>
    </row>
    <row r="38" spans="1:14" x14ac:dyDescent="0.3">
      <c r="B38" s="43" t="s">
        <v>149</v>
      </c>
      <c r="H38" s="6"/>
      <c r="I38" s="6"/>
    </row>
    <row r="39" spans="1:14" x14ac:dyDescent="0.3">
      <c r="B39" s="43"/>
    </row>
    <row r="40" spans="1:14" ht="18" x14ac:dyDescent="0.35">
      <c r="B40" s="42" t="s">
        <v>150</v>
      </c>
      <c r="C40" s="41"/>
      <c r="D40" s="41"/>
      <c r="E40" s="41"/>
      <c r="F40" s="41"/>
      <c r="G40" s="41"/>
      <c r="H40" s="41"/>
      <c r="I40" s="41"/>
      <c r="J40" s="9"/>
    </row>
    <row r="42" spans="1:14" ht="86.4" x14ac:dyDescent="0.3">
      <c r="A42" t="s">
        <v>151</v>
      </c>
      <c r="B42" s="46" t="s">
        <v>152</v>
      </c>
      <c r="C42" s="50" t="s">
        <v>153</v>
      </c>
      <c r="D42" s="50" t="s">
        <v>154</v>
      </c>
      <c r="E42" s="51" t="s">
        <v>155</v>
      </c>
      <c r="F42" s="52" t="s">
        <v>156</v>
      </c>
      <c r="G42" s="52" t="s">
        <v>157</v>
      </c>
      <c r="H42" s="52" t="s">
        <v>158</v>
      </c>
      <c r="I42" s="52" t="s">
        <v>159</v>
      </c>
      <c r="J42" s="125" t="s">
        <v>160</v>
      </c>
      <c r="K42" s="126"/>
      <c r="N42" s="5"/>
    </row>
    <row r="43" spans="1:14" x14ac:dyDescent="0.3">
      <c r="B43" s="47">
        <v>1</v>
      </c>
      <c r="C43" s="48"/>
      <c r="D43" s="48"/>
      <c r="E43" s="49"/>
      <c r="F43" s="53"/>
      <c r="G43" s="54"/>
      <c r="H43" s="58"/>
      <c r="I43" s="54"/>
      <c r="J43" s="123"/>
      <c r="K43" s="124"/>
    </row>
    <row r="44" spans="1:14" x14ac:dyDescent="0.3">
      <c r="B44" s="47">
        <v>2</v>
      </c>
      <c r="C44" s="48"/>
      <c r="D44" s="48"/>
      <c r="E44" s="49"/>
      <c r="F44" s="53"/>
      <c r="G44" s="54"/>
      <c r="H44" s="58"/>
      <c r="I44" s="54"/>
      <c r="J44" s="123"/>
      <c r="K44" s="124"/>
    </row>
    <row r="45" spans="1:14" x14ac:dyDescent="0.3">
      <c r="B45" s="47">
        <v>3</v>
      </c>
      <c r="C45" s="48"/>
      <c r="D45" s="48"/>
      <c r="E45" s="49"/>
      <c r="F45" s="53"/>
      <c r="G45" s="54"/>
      <c r="H45" s="58"/>
      <c r="I45" s="54"/>
      <c r="J45" s="123"/>
      <c r="K45" s="124"/>
    </row>
    <row r="46" spans="1:14" x14ac:dyDescent="0.3">
      <c r="B46" s="47">
        <v>4</v>
      </c>
      <c r="C46" s="48"/>
      <c r="D46" s="48"/>
      <c r="E46" s="49"/>
      <c r="F46" s="53"/>
      <c r="G46" s="54"/>
      <c r="H46" s="58"/>
      <c r="I46" s="54"/>
      <c r="J46" s="123"/>
      <c r="K46" s="124"/>
    </row>
    <row r="47" spans="1:14" x14ac:dyDescent="0.3">
      <c r="B47" s="47">
        <v>5</v>
      </c>
      <c r="C47" s="48"/>
      <c r="D47" s="48"/>
      <c r="E47" s="49"/>
      <c r="F47" s="53"/>
      <c r="G47" s="54"/>
      <c r="H47" s="58"/>
      <c r="I47" s="54"/>
      <c r="J47" s="123"/>
      <c r="K47" s="124"/>
    </row>
    <row r="48" spans="1:14" x14ac:dyDescent="0.3">
      <c r="B48" s="47">
        <v>6</v>
      </c>
      <c r="C48" s="48"/>
      <c r="D48" s="48"/>
      <c r="E48" s="49"/>
      <c r="F48" s="53"/>
      <c r="G48" s="54"/>
      <c r="H48" s="58"/>
      <c r="I48" s="54"/>
      <c r="J48" s="123"/>
      <c r="K48" s="124"/>
    </row>
    <row r="49" spans="1:11" x14ac:dyDescent="0.3">
      <c r="B49" s="47">
        <v>7</v>
      </c>
      <c r="C49" s="48"/>
      <c r="D49" s="48"/>
      <c r="E49" s="49"/>
      <c r="F49" s="53"/>
      <c r="G49" s="54"/>
      <c r="H49" s="58"/>
      <c r="I49" s="54"/>
      <c r="J49" s="123"/>
      <c r="K49" s="124"/>
    </row>
    <row r="50" spans="1:11" x14ac:dyDescent="0.3">
      <c r="B50" s="47">
        <v>8</v>
      </c>
      <c r="C50" s="48"/>
      <c r="D50" s="48"/>
      <c r="E50" s="49"/>
      <c r="F50" s="53"/>
      <c r="G50" s="54"/>
      <c r="H50" s="58"/>
      <c r="I50" s="54"/>
      <c r="J50" s="123"/>
      <c r="K50" s="124"/>
    </row>
    <row r="51" spans="1:11" x14ac:dyDescent="0.3">
      <c r="B51" s="47">
        <v>9</v>
      </c>
      <c r="C51" s="48"/>
      <c r="D51" s="48"/>
      <c r="E51" s="49"/>
      <c r="F51" s="53"/>
      <c r="G51" s="54"/>
      <c r="H51" s="58"/>
      <c r="I51" s="54"/>
      <c r="J51" s="123"/>
      <c r="K51" s="124"/>
    </row>
    <row r="52" spans="1:11" x14ac:dyDescent="0.3">
      <c r="B52" s="47">
        <v>10</v>
      </c>
      <c r="C52" s="48"/>
      <c r="D52" s="48"/>
      <c r="E52" s="49"/>
      <c r="F52" s="53"/>
      <c r="G52" s="54"/>
      <c r="H52" s="58"/>
      <c r="I52" s="54"/>
      <c r="J52" s="123"/>
      <c r="K52" s="124"/>
    </row>
    <row r="54" spans="1:11" ht="18" x14ac:dyDescent="0.35">
      <c r="B54" s="42" t="s">
        <v>161</v>
      </c>
      <c r="C54" s="41"/>
      <c r="D54" s="41"/>
      <c r="E54" s="41"/>
      <c r="F54" s="41"/>
      <c r="G54" s="41"/>
      <c r="H54" s="41"/>
      <c r="I54" s="41"/>
      <c r="J54" s="9"/>
    </row>
    <row r="56" spans="1:11" ht="85.95" customHeight="1" x14ac:dyDescent="0.3">
      <c r="A56" t="s">
        <v>162</v>
      </c>
      <c r="B56" s="46" t="s">
        <v>152</v>
      </c>
      <c r="C56" s="50" t="s">
        <v>153</v>
      </c>
      <c r="D56" s="50" t="s">
        <v>154</v>
      </c>
      <c r="E56" s="51" t="s">
        <v>155</v>
      </c>
      <c r="F56" s="52" t="s">
        <v>156</v>
      </c>
      <c r="G56" s="52" t="s">
        <v>157</v>
      </c>
      <c r="H56" s="52" t="s">
        <v>158</v>
      </c>
      <c r="I56" s="52" t="s">
        <v>159</v>
      </c>
      <c r="J56" s="125" t="s">
        <v>160</v>
      </c>
      <c r="K56" s="126"/>
    </row>
    <row r="57" spans="1:11" x14ac:dyDescent="0.3">
      <c r="B57" s="47">
        <v>1</v>
      </c>
      <c r="C57" s="48"/>
      <c r="D57" s="48"/>
      <c r="E57" s="49"/>
      <c r="F57" s="53"/>
      <c r="G57" s="54"/>
      <c r="H57" s="58"/>
      <c r="I57" s="54"/>
      <c r="J57" s="123"/>
      <c r="K57" s="124"/>
    </row>
    <row r="58" spans="1:11" x14ac:dyDescent="0.3">
      <c r="B58" s="47">
        <v>2</v>
      </c>
      <c r="C58" s="48"/>
      <c r="D58" s="48"/>
      <c r="E58" s="49"/>
      <c r="F58" s="53"/>
      <c r="G58" s="54"/>
      <c r="H58" s="58"/>
      <c r="I58" s="54"/>
      <c r="J58" s="123"/>
      <c r="K58" s="124"/>
    </row>
    <row r="59" spans="1:11" x14ac:dyDescent="0.3">
      <c r="B59" s="47">
        <v>3</v>
      </c>
      <c r="C59" s="48"/>
      <c r="D59" s="48"/>
      <c r="E59" s="49"/>
      <c r="F59" s="53"/>
      <c r="G59" s="54"/>
      <c r="H59" s="58"/>
      <c r="I59" s="54"/>
      <c r="J59" s="123"/>
      <c r="K59" s="124"/>
    </row>
    <row r="60" spans="1:11" x14ac:dyDescent="0.3">
      <c r="B60" s="47">
        <v>4</v>
      </c>
      <c r="C60" s="48"/>
      <c r="D60" s="48"/>
      <c r="E60" s="49"/>
      <c r="F60" s="53"/>
      <c r="G60" s="54"/>
      <c r="H60" s="58"/>
      <c r="I60" s="54"/>
      <c r="J60" s="123"/>
      <c r="K60" s="124"/>
    </row>
    <row r="61" spans="1:11" x14ac:dyDescent="0.3">
      <c r="B61" s="47">
        <v>5</v>
      </c>
      <c r="C61" s="48"/>
      <c r="D61" s="48"/>
      <c r="E61" s="49"/>
      <c r="F61" s="53"/>
      <c r="G61" s="54"/>
      <c r="H61" s="58"/>
      <c r="I61" s="54"/>
      <c r="J61" s="123"/>
      <c r="K61" s="124"/>
    </row>
    <row r="62" spans="1:11" x14ac:dyDescent="0.3">
      <c r="B62" s="47">
        <v>6</v>
      </c>
      <c r="C62" s="48"/>
      <c r="D62" s="48"/>
      <c r="E62" s="49"/>
      <c r="F62" s="53"/>
      <c r="G62" s="54"/>
      <c r="H62" s="58"/>
      <c r="I62" s="54"/>
      <c r="J62" s="123"/>
      <c r="K62" s="124"/>
    </row>
    <row r="63" spans="1:11" x14ac:dyDescent="0.3">
      <c r="B63" s="47">
        <v>7</v>
      </c>
      <c r="C63" s="48"/>
      <c r="D63" s="48"/>
      <c r="E63" s="49"/>
      <c r="F63" s="53"/>
      <c r="G63" s="54"/>
      <c r="H63" s="58"/>
      <c r="I63" s="54"/>
      <c r="J63" s="123"/>
      <c r="K63" s="124"/>
    </row>
    <row r="64" spans="1:11" x14ac:dyDescent="0.3">
      <c r="B64" s="47">
        <v>8</v>
      </c>
      <c r="C64" s="48"/>
      <c r="D64" s="48"/>
      <c r="E64" s="49"/>
      <c r="F64" s="53"/>
      <c r="G64" s="54"/>
      <c r="H64" s="58"/>
      <c r="I64" s="54"/>
      <c r="J64" s="123"/>
      <c r="K64" s="124"/>
    </row>
    <row r="65" spans="1:11" x14ac:dyDescent="0.3">
      <c r="B65" s="47">
        <v>9</v>
      </c>
      <c r="C65" s="48"/>
      <c r="D65" s="48"/>
      <c r="E65" s="49"/>
      <c r="F65" s="53"/>
      <c r="G65" s="54"/>
      <c r="H65" s="58"/>
      <c r="I65" s="54"/>
      <c r="J65" s="123"/>
      <c r="K65" s="124"/>
    </row>
    <row r="66" spans="1:11" x14ac:dyDescent="0.3">
      <c r="B66" s="47">
        <v>10</v>
      </c>
      <c r="C66" s="48"/>
      <c r="D66" s="48"/>
      <c r="E66" s="49"/>
      <c r="F66" s="53"/>
      <c r="G66" s="54"/>
      <c r="H66" s="58"/>
      <c r="I66" s="54"/>
      <c r="J66" s="123"/>
      <c r="K66" s="124"/>
    </row>
    <row r="69" spans="1:11" x14ac:dyDescent="0.3">
      <c r="A69" t="s">
        <v>163</v>
      </c>
    </row>
    <row r="70" spans="1:11" ht="18" x14ac:dyDescent="0.35">
      <c r="B70" s="61" t="s">
        <v>164</v>
      </c>
      <c r="C70" s="14"/>
      <c r="D70" s="14"/>
    </row>
    <row r="71" spans="1:11" x14ac:dyDescent="0.3">
      <c r="B71" s="62"/>
      <c r="C71" s="14"/>
      <c r="D71" s="14"/>
    </row>
    <row r="72" spans="1:11" ht="43.2" x14ac:dyDescent="0.3">
      <c r="B72" s="63" t="s">
        <v>131</v>
      </c>
      <c r="C72" s="64"/>
      <c r="D72" s="14"/>
    </row>
    <row r="73" spans="1:11" ht="43.2" x14ac:dyDescent="0.3">
      <c r="B73" s="63" t="s">
        <v>165</v>
      </c>
      <c r="C73" s="64"/>
      <c r="D73" s="14" t="s">
        <v>166</v>
      </c>
    </row>
    <row r="74" spans="1:11" ht="43.2" x14ac:dyDescent="0.3">
      <c r="B74" s="63" t="s">
        <v>167</v>
      </c>
      <c r="C74" s="64"/>
      <c r="D74" s="14" t="s">
        <v>166</v>
      </c>
    </row>
    <row r="75" spans="1:11" ht="28.8" x14ac:dyDescent="0.3">
      <c r="B75" s="63" t="s">
        <v>168</v>
      </c>
      <c r="C75" s="64"/>
      <c r="D75" s="14" t="s">
        <v>169</v>
      </c>
    </row>
    <row r="76" spans="1:11" x14ac:dyDescent="0.3">
      <c r="B76" s="65"/>
      <c r="C76" s="64"/>
      <c r="D76" s="14"/>
    </row>
    <row r="77" spans="1:11" x14ac:dyDescent="0.3">
      <c r="B77" s="65" t="s">
        <v>164</v>
      </c>
      <c r="C77" s="66"/>
      <c r="D77" s="14"/>
    </row>
    <row r="78" spans="1:11" x14ac:dyDescent="0.3">
      <c r="B78" s="44"/>
    </row>
    <row r="81" spans="2:2" x14ac:dyDescent="0.3">
      <c r="B81" s="45"/>
    </row>
  </sheetData>
  <mergeCells count="22">
    <mergeCell ref="J42:K42"/>
    <mergeCell ref="J43:K43"/>
    <mergeCell ref="J44:K44"/>
    <mergeCell ref="J45:K45"/>
    <mergeCell ref="J46:K46"/>
    <mergeCell ref="J47:K47"/>
    <mergeCell ref="J48:K48"/>
    <mergeCell ref="J49:K49"/>
    <mergeCell ref="J50:K50"/>
    <mergeCell ref="J51:K51"/>
    <mergeCell ref="J52:K52"/>
    <mergeCell ref="J56:K56"/>
    <mergeCell ref="J57:K57"/>
    <mergeCell ref="J58:K58"/>
    <mergeCell ref="J59:K59"/>
    <mergeCell ref="J65:K65"/>
    <mergeCell ref="J66:K66"/>
    <mergeCell ref="J60:K60"/>
    <mergeCell ref="J61:K61"/>
    <mergeCell ref="J62:K62"/>
    <mergeCell ref="J63:K63"/>
    <mergeCell ref="J64:K64"/>
  </mergeCells>
  <hyperlinks>
    <hyperlink ref="F32" r:id="rId1" xr:uid="{7DA26DAE-42FD-4A4D-9A4F-F1B81F3F7A52}"/>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023C-2236-4271-9E9B-688F979C3387}">
  <sheetPr codeName="Sheet5"/>
  <dimension ref="A1:R748"/>
  <sheetViews>
    <sheetView showGridLines="0" tabSelected="1" workbookViewId="0">
      <selection activeCell="L14" sqref="L14"/>
    </sheetView>
  </sheetViews>
  <sheetFormatPr defaultColWidth="9.109375" defaultRowHeight="14.4" x14ac:dyDescent="0.3"/>
  <cols>
    <col min="1" max="1" width="3.88671875" style="60" customWidth="1"/>
    <col min="2" max="2" width="13.5546875" style="60" customWidth="1"/>
    <col min="3" max="3" width="15.6640625" style="60" customWidth="1"/>
    <col min="4" max="4" width="12.109375" style="60" customWidth="1"/>
    <col min="5" max="5" width="11.5546875" style="60" customWidth="1"/>
    <col min="6" max="6" width="12.77734375" style="60" customWidth="1"/>
    <col min="7" max="7" width="13.6640625" style="60" customWidth="1"/>
    <col min="8" max="8" width="12.109375" style="60" customWidth="1"/>
    <col min="9" max="9" width="11.33203125" style="60" customWidth="1"/>
    <col min="10" max="10" width="14" style="60" customWidth="1"/>
    <col min="11" max="11" width="12.33203125" style="60" customWidth="1"/>
    <col min="12" max="12" width="12.5546875" style="60" customWidth="1"/>
    <col min="13" max="13" width="12.6640625" style="60" customWidth="1"/>
    <col min="14" max="14" width="11" style="60" customWidth="1"/>
    <col min="15" max="15" width="11.88671875" style="60" customWidth="1"/>
    <col min="16" max="16" width="12.33203125" style="60" customWidth="1"/>
    <col min="17" max="17" width="13.44140625" style="60" customWidth="1"/>
    <col min="18" max="18" width="15.33203125" style="60" customWidth="1"/>
    <col min="19" max="19" width="16.44140625" style="60" customWidth="1"/>
    <col min="20" max="16384" width="9.109375" style="60"/>
  </cols>
  <sheetData>
    <row r="1" spans="1:18" x14ac:dyDescent="0.3">
      <c r="A1" s="127" t="s">
        <v>223</v>
      </c>
      <c r="B1" s="127"/>
      <c r="C1" s="127"/>
      <c r="D1" s="127"/>
      <c r="E1" s="127"/>
      <c r="F1" s="127"/>
      <c r="G1" s="127"/>
      <c r="H1" s="127"/>
      <c r="I1" s="127"/>
      <c r="J1" s="127"/>
      <c r="K1" s="127"/>
    </row>
    <row r="2" spans="1:18" x14ac:dyDescent="0.3">
      <c r="A2" s="127"/>
      <c r="B2" s="127"/>
      <c r="C2" s="127"/>
      <c r="D2" s="127"/>
      <c r="E2" s="127"/>
      <c r="F2" s="127"/>
      <c r="G2" s="127"/>
      <c r="H2" s="127"/>
      <c r="I2" s="127"/>
      <c r="J2" s="127"/>
      <c r="K2" s="127"/>
    </row>
    <row r="3" spans="1:18" x14ac:dyDescent="0.3">
      <c r="A3" s="127"/>
      <c r="B3" s="127"/>
      <c r="C3" s="127"/>
      <c r="D3" s="127"/>
      <c r="E3" s="127"/>
      <c r="F3" s="127"/>
      <c r="G3" s="127"/>
      <c r="H3" s="127"/>
      <c r="I3" s="127"/>
      <c r="J3" s="127"/>
      <c r="K3" s="127"/>
    </row>
    <row r="5" spans="1:18" ht="18" x14ac:dyDescent="0.35">
      <c r="B5" s="59" t="s">
        <v>170</v>
      </c>
    </row>
    <row r="7" spans="1:18" ht="57.6" x14ac:dyDescent="0.3">
      <c r="B7" s="130" t="s">
        <v>171</v>
      </c>
      <c r="C7" s="131"/>
      <c r="D7" s="77" t="s">
        <v>172</v>
      </c>
      <c r="E7" s="77" t="s">
        <v>173</v>
      </c>
    </row>
    <row r="8" spans="1:18" x14ac:dyDescent="0.3">
      <c r="B8" s="132" t="s">
        <v>108</v>
      </c>
      <c r="C8" s="132"/>
      <c r="D8" s="105">
        <f>_xlfn.IFNA(VLOOKUP(B8,Tarifai,4,0), "")</f>
        <v>56.87</v>
      </c>
      <c r="E8" s="105">
        <f>_xlfn.IFNA(VLOOKUP(B8,Tarifai,7,0), "")</f>
        <v>4.55</v>
      </c>
    </row>
    <row r="10" spans="1:18" ht="73.95" customHeight="1" x14ac:dyDescent="0.3">
      <c r="B10" s="136" t="s">
        <v>152</v>
      </c>
      <c r="C10" s="139" t="s">
        <v>132</v>
      </c>
      <c r="D10" s="130" t="s">
        <v>174</v>
      </c>
      <c r="E10" s="133"/>
      <c r="F10" s="131"/>
      <c r="G10" s="130" t="s">
        <v>175</v>
      </c>
      <c r="H10" s="133"/>
      <c r="I10" s="131"/>
      <c r="J10" s="141" t="s">
        <v>176</v>
      </c>
      <c r="K10" s="141" t="s">
        <v>177</v>
      </c>
      <c r="L10" s="141" t="s">
        <v>178</v>
      </c>
      <c r="M10" s="141" t="s">
        <v>179</v>
      </c>
      <c r="N10" s="141" t="s">
        <v>180</v>
      </c>
      <c r="O10" s="141" t="s">
        <v>181</v>
      </c>
      <c r="P10" s="141" t="s">
        <v>182</v>
      </c>
      <c r="Q10" s="141" t="s">
        <v>183</v>
      </c>
      <c r="R10" s="141" t="s">
        <v>184</v>
      </c>
    </row>
    <row r="11" spans="1:18" x14ac:dyDescent="0.3">
      <c r="B11" s="137"/>
      <c r="C11" s="140"/>
      <c r="D11" s="78" t="s">
        <v>185</v>
      </c>
      <c r="E11" s="78" t="s">
        <v>186</v>
      </c>
      <c r="F11" s="78" t="s">
        <v>187</v>
      </c>
      <c r="G11" s="78" t="s">
        <v>185</v>
      </c>
      <c r="H11" s="78" t="s">
        <v>186</v>
      </c>
      <c r="I11" s="78" t="s">
        <v>187</v>
      </c>
      <c r="J11" s="142"/>
      <c r="K11" s="142"/>
      <c r="L11" s="142"/>
      <c r="M11" s="142"/>
      <c r="N11" s="142"/>
      <c r="O11" s="142"/>
      <c r="P11" s="142"/>
      <c r="Q11" s="142"/>
      <c r="R11" s="142"/>
    </row>
    <row r="12" spans="1:18" x14ac:dyDescent="0.3">
      <c r="B12" s="138"/>
      <c r="C12" s="98">
        <v>1</v>
      </c>
      <c r="D12" s="99">
        <v>2</v>
      </c>
      <c r="E12" s="99">
        <v>3</v>
      </c>
      <c r="F12" s="98">
        <v>4</v>
      </c>
      <c r="G12" s="99">
        <v>5</v>
      </c>
      <c r="H12" s="99">
        <v>6</v>
      </c>
      <c r="I12" s="98">
        <v>7</v>
      </c>
      <c r="J12" s="99">
        <v>8</v>
      </c>
      <c r="K12" s="99">
        <v>9</v>
      </c>
      <c r="L12" s="98">
        <v>10</v>
      </c>
      <c r="M12" s="99">
        <v>11</v>
      </c>
      <c r="N12" s="99">
        <v>12</v>
      </c>
      <c r="O12" s="98">
        <v>13</v>
      </c>
      <c r="P12" s="99">
        <v>14</v>
      </c>
      <c r="Q12" s="99">
        <v>15</v>
      </c>
      <c r="R12" s="98">
        <v>16</v>
      </c>
    </row>
    <row r="13" spans="1:18" x14ac:dyDescent="0.3">
      <c r="B13" s="47">
        <v>1</v>
      </c>
      <c r="C13" s="58" t="s">
        <v>114</v>
      </c>
      <c r="D13" s="58">
        <v>88</v>
      </c>
      <c r="E13" s="58">
        <v>130</v>
      </c>
      <c r="F13" s="58">
        <v>80</v>
      </c>
      <c r="G13" s="58">
        <v>10</v>
      </c>
      <c r="H13" s="58">
        <v>10</v>
      </c>
      <c r="I13" s="58">
        <v>8</v>
      </c>
      <c r="J13" s="107">
        <f>IFERROR($D$8*D13*G13, 0)</f>
        <v>50045.599999999991</v>
      </c>
      <c r="K13" s="107" cm="1">
        <f t="array" ref="K13">_xlfn.IFNA(IF( VLOOKUP(C13,Tarifai,3,0)&lt; VLOOKUP($B$8,Tarifai,3,0), VLOOKUP($B$8,Tarifai,4 +_xlfn.IFS( VLOOKUP(C13,Tarifai,3,0)=1,2,  VLOOKUP(C13,Tarifai,3,0)=2,1),0), 0), "")</f>
        <v>0</v>
      </c>
      <c r="L13" s="107">
        <f>IFERROR(K13*E13*H13+$D$8*E13*H13, 0)</f>
        <v>73931</v>
      </c>
      <c r="M13" s="107">
        <f>IFERROR($D$8*F13*I13, 0)</f>
        <v>36396.799999999996</v>
      </c>
      <c r="N13" s="108">
        <v>0.3</v>
      </c>
      <c r="O13" s="107">
        <f>((D13*G13)+(E13*H13)+(F13*I13))*$E$8*N13</f>
        <v>3849.2999999999997</v>
      </c>
      <c r="P13" s="108"/>
      <c r="Q13" s="107">
        <f>IF(AND(P13&lt;&gt;"",P13&lt;&gt;0), P13*(J13+L13+M13+O13),0)</f>
        <v>0</v>
      </c>
      <c r="R13" s="107">
        <f>VALUE(Q13)+VALUE(O13)+VALUE(L13)+VALUE(J13)+M13</f>
        <v>164222.69999999998</v>
      </c>
    </row>
    <row r="14" spans="1:18" x14ac:dyDescent="0.3">
      <c r="B14" s="47">
        <v>2</v>
      </c>
      <c r="C14" s="106"/>
      <c r="D14" s="58"/>
      <c r="E14" s="58"/>
      <c r="F14" s="58"/>
      <c r="G14" s="58"/>
      <c r="H14" s="58"/>
      <c r="I14" s="58"/>
      <c r="J14" s="107">
        <f t="shared" ref="J14:J22" si="0">IFERROR($D$8*D14*G14, 0)</f>
        <v>0</v>
      </c>
      <c r="K14" s="107" t="str" cm="1">
        <f t="array" ref="K14">_xlfn.IFNA(IF( VLOOKUP(C14,Tarifai,3,0)&lt; VLOOKUP($B$8,Tarifai,3,0), VLOOKUP($B$8,Tarifai,4 +_xlfn.IFS( VLOOKUP(C14,Tarifai,3,0)=1,2,  VLOOKUP(C14,Tarifai,3,0)=2,1),0), 0), "")</f>
        <v/>
      </c>
      <c r="L14" s="107">
        <f t="shared" ref="L14:L22" si="1">IFERROR(K14*E14*H14+$D$8*E14*H14, 0)</f>
        <v>0</v>
      </c>
      <c r="M14" s="107">
        <f t="shared" ref="M14:M22" si="2">IFERROR($D$8*F14*I14, 0)</f>
        <v>0</v>
      </c>
      <c r="N14" s="108"/>
      <c r="O14" s="107">
        <f>((D14*G14)+(E14*H14)+(F14*I14))*$E$8*N14</f>
        <v>0</v>
      </c>
      <c r="P14" s="108"/>
      <c r="Q14" s="107">
        <f t="shared" ref="Q14:Q22" si="3">IF(AND(P14&lt;&gt;"",P14&lt;&gt;0), P14*(J14+L14+M14+O14),0)</f>
        <v>0</v>
      </c>
      <c r="R14" s="107">
        <f t="shared" ref="R14:R22" si="4">VALUE(Q14)+VALUE(O14)+VALUE(L14)+VALUE(J14)+M14</f>
        <v>0</v>
      </c>
    </row>
    <row r="15" spans="1:18" x14ac:dyDescent="0.3">
      <c r="B15" s="47">
        <v>3</v>
      </c>
      <c r="C15" s="106"/>
      <c r="D15" s="58"/>
      <c r="E15" s="58"/>
      <c r="F15" s="58"/>
      <c r="G15" s="58"/>
      <c r="H15" s="58"/>
      <c r="I15" s="58"/>
      <c r="J15" s="107">
        <f t="shared" si="0"/>
        <v>0</v>
      </c>
      <c r="K15" s="107" t="str" cm="1">
        <f t="array" ref="K15">_xlfn.IFNA(IF( VLOOKUP(C15,Tarifai,3,0)&lt; VLOOKUP($B$8,Tarifai,3,0), VLOOKUP($B$8,Tarifai,4 +_xlfn.IFS( VLOOKUP(C15,Tarifai,3,0)=1,2,  VLOOKUP(C15,Tarifai,3,0)=2,1),0), 0), "")</f>
        <v/>
      </c>
      <c r="L15" s="107">
        <f t="shared" si="1"/>
        <v>0</v>
      </c>
      <c r="M15" s="107">
        <f t="shared" si="2"/>
        <v>0</v>
      </c>
      <c r="N15" s="108"/>
      <c r="O15" s="107">
        <f t="shared" ref="O15:O22" si="5">((D15*G15)+(E15*H15)+(F15*I15))*$E$8*N15</f>
        <v>0</v>
      </c>
      <c r="P15" s="108"/>
      <c r="Q15" s="107">
        <f t="shared" si="3"/>
        <v>0</v>
      </c>
      <c r="R15" s="107">
        <f>VALUE(Q15)+VALUE(O15)+VALUE(L15)+VALUE(J15)+M15</f>
        <v>0</v>
      </c>
    </row>
    <row r="16" spans="1:18" x14ac:dyDescent="0.3">
      <c r="B16" s="47">
        <v>4</v>
      </c>
      <c r="C16" s="106"/>
      <c r="D16" s="58"/>
      <c r="E16" s="58"/>
      <c r="F16" s="58"/>
      <c r="G16" s="58"/>
      <c r="H16" s="58"/>
      <c r="I16" s="58"/>
      <c r="J16" s="107">
        <f t="shared" si="0"/>
        <v>0</v>
      </c>
      <c r="K16" s="107" t="str" cm="1">
        <f t="array" ref="K16">_xlfn.IFNA(IF( VLOOKUP(C16,Tarifai,3,0)&lt; VLOOKUP($B$8,Tarifai,3,0), VLOOKUP($B$8,Tarifai,4 +_xlfn.IFS( VLOOKUP(C16,Tarifai,3,0)=1,2,  VLOOKUP(C16,Tarifai,3,0)=2,1),0), 0), "")</f>
        <v/>
      </c>
      <c r="L16" s="107">
        <f>IFERROR(K16*E16*H16+$D$8*E16*H16, 0)</f>
        <v>0</v>
      </c>
      <c r="M16" s="107">
        <f t="shared" si="2"/>
        <v>0</v>
      </c>
      <c r="N16" s="108"/>
      <c r="O16" s="107">
        <f>((D16*G16)+(E16*H16)+(F16*I16))*$E$8*N16</f>
        <v>0</v>
      </c>
      <c r="P16" s="108"/>
      <c r="Q16" s="107">
        <f t="shared" si="3"/>
        <v>0</v>
      </c>
      <c r="R16" s="107">
        <f t="shared" si="4"/>
        <v>0</v>
      </c>
    </row>
    <row r="17" spans="2:18" x14ac:dyDescent="0.3">
      <c r="B17" s="47">
        <v>5</v>
      </c>
      <c r="C17" s="106"/>
      <c r="D17" s="58"/>
      <c r="E17" s="58"/>
      <c r="F17" s="58"/>
      <c r="G17" s="58"/>
      <c r="H17" s="58"/>
      <c r="I17" s="58"/>
      <c r="J17" s="107">
        <f t="shared" si="0"/>
        <v>0</v>
      </c>
      <c r="K17" s="107" t="str" cm="1">
        <f t="array" ref="K17">_xlfn.IFNA(IF( VLOOKUP(C17,Tarifai,3,0)&lt; VLOOKUP($B$8,Tarifai,3,0), VLOOKUP($B$8,Tarifai,4 +_xlfn.IFS( VLOOKUP(C17,Tarifai,3,0)=1,2,  VLOOKUP(C17,Tarifai,3,0)=2,1),0), 0), "")</f>
        <v/>
      </c>
      <c r="L17" s="107">
        <f>IFERROR(K17*E17*H17+$D$8*E17*H17, 0)</f>
        <v>0</v>
      </c>
      <c r="M17" s="107">
        <f t="shared" si="2"/>
        <v>0</v>
      </c>
      <c r="N17" s="108"/>
      <c r="O17" s="107">
        <f>((D17*G17)+(E17*H17)+(F17*I17))*$E$8*N17</f>
        <v>0</v>
      </c>
      <c r="P17" s="108"/>
      <c r="Q17" s="107">
        <f t="shared" si="3"/>
        <v>0</v>
      </c>
      <c r="R17" s="107">
        <f t="shared" si="4"/>
        <v>0</v>
      </c>
    </row>
    <row r="18" spans="2:18" x14ac:dyDescent="0.3">
      <c r="B18" s="47">
        <v>6</v>
      </c>
      <c r="C18" s="106"/>
      <c r="D18" s="58"/>
      <c r="E18" s="58"/>
      <c r="F18" s="58"/>
      <c r="G18" s="58"/>
      <c r="H18" s="58"/>
      <c r="I18" s="58"/>
      <c r="J18" s="107">
        <f t="shared" si="0"/>
        <v>0</v>
      </c>
      <c r="K18" s="107" t="str" cm="1">
        <f t="array" ref="K18">_xlfn.IFNA(IF( VLOOKUP(C18,Tarifai,3,0)&lt; VLOOKUP($B$8,Tarifai,3,0), VLOOKUP($B$8,Tarifai,4 +_xlfn.IFS( VLOOKUP(C18,Tarifai,3,0)=1,2,  VLOOKUP(C18,Tarifai,3,0)=2,1),0), 0), "")</f>
        <v/>
      </c>
      <c r="L18" s="107">
        <f t="shared" si="1"/>
        <v>0</v>
      </c>
      <c r="M18" s="107">
        <f>IFERROR($D$8*F18*I18, 0)</f>
        <v>0</v>
      </c>
      <c r="N18" s="108"/>
      <c r="O18" s="107">
        <f>((D18*G18)+(E18*H18)+(F18*I18))*$E$8*N18</f>
        <v>0</v>
      </c>
      <c r="P18" s="108"/>
      <c r="Q18" s="107">
        <f t="shared" si="3"/>
        <v>0</v>
      </c>
      <c r="R18" s="107">
        <f t="shared" si="4"/>
        <v>0</v>
      </c>
    </row>
    <row r="19" spans="2:18" x14ac:dyDescent="0.3">
      <c r="B19" s="47">
        <v>7</v>
      </c>
      <c r="C19" s="106"/>
      <c r="D19" s="58"/>
      <c r="E19" s="58"/>
      <c r="F19" s="58"/>
      <c r="G19" s="58"/>
      <c r="H19" s="58"/>
      <c r="I19" s="58"/>
      <c r="J19" s="107">
        <f t="shared" si="0"/>
        <v>0</v>
      </c>
      <c r="K19" s="107" t="str" cm="1">
        <f t="array" ref="K19">_xlfn.IFNA(IF( VLOOKUP(C19,Tarifai,3,0)&lt; VLOOKUP($B$8,Tarifai,3,0), VLOOKUP($B$8,Tarifai,4 +_xlfn.IFS( VLOOKUP(C19,Tarifai,3,0)=1,2,  VLOOKUP(C19,Tarifai,3,0)=2,1),0), 0), "")</f>
        <v/>
      </c>
      <c r="L19" s="107">
        <f t="shared" si="1"/>
        <v>0</v>
      </c>
      <c r="M19" s="107">
        <f>IFERROR($D$8*F19*I19, 0)</f>
        <v>0</v>
      </c>
      <c r="N19" s="108"/>
      <c r="O19" s="107">
        <f>((D19*G19)+(E19*H19)+(F19*I19))*$E$8*N19</f>
        <v>0</v>
      </c>
      <c r="P19" s="108"/>
      <c r="Q19" s="107">
        <f t="shared" si="3"/>
        <v>0</v>
      </c>
      <c r="R19" s="107">
        <f t="shared" si="4"/>
        <v>0</v>
      </c>
    </row>
    <row r="20" spans="2:18" x14ac:dyDescent="0.3">
      <c r="B20" s="47">
        <v>8</v>
      </c>
      <c r="C20" s="106"/>
      <c r="D20" s="58"/>
      <c r="E20" s="58"/>
      <c r="F20" s="58"/>
      <c r="G20" s="58"/>
      <c r="H20" s="58"/>
      <c r="I20" s="58"/>
      <c r="J20" s="107">
        <f t="shared" si="0"/>
        <v>0</v>
      </c>
      <c r="K20" s="107" t="str" cm="1">
        <f t="array" ref="K20">_xlfn.IFNA(IF( VLOOKUP(C20,Tarifai,3,0)&lt; VLOOKUP($B$8,Tarifai,3,0), VLOOKUP($B$8,Tarifai,4 +_xlfn.IFS( VLOOKUP(C20,Tarifai,3,0)=1,2,  VLOOKUP(C20,Tarifai,3,0)=2,1),0), 0), "")</f>
        <v/>
      </c>
      <c r="L20" s="107">
        <f t="shared" si="1"/>
        <v>0</v>
      </c>
      <c r="M20" s="107">
        <f t="shared" si="2"/>
        <v>0</v>
      </c>
      <c r="N20" s="108"/>
      <c r="O20" s="107">
        <f t="shared" si="5"/>
        <v>0</v>
      </c>
      <c r="P20" s="108"/>
      <c r="Q20" s="107">
        <f t="shared" si="3"/>
        <v>0</v>
      </c>
      <c r="R20" s="107">
        <f t="shared" si="4"/>
        <v>0</v>
      </c>
    </row>
    <row r="21" spans="2:18" x14ac:dyDescent="0.3">
      <c r="B21" s="47">
        <v>9</v>
      </c>
      <c r="C21" s="106"/>
      <c r="D21" s="58"/>
      <c r="E21" s="58"/>
      <c r="F21" s="58"/>
      <c r="G21" s="58"/>
      <c r="H21" s="58"/>
      <c r="I21" s="58"/>
      <c r="J21" s="107">
        <f t="shared" si="0"/>
        <v>0</v>
      </c>
      <c r="K21" s="107" t="str" cm="1">
        <f t="array" ref="K21">_xlfn.IFNA(IF( VLOOKUP(C21,Tarifai,3,0)&lt; VLOOKUP($B$8,Tarifai,3,0), VLOOKUP($B$8,Tarifai,4 +_xlfn.IFS( VLOOKUP(C21,Tarifai,3,0)=1,2,  VLOOKUP(C21,Tarifai,3,0)=2,1),0), 0), "")</f>
        <v/>
      </c>
      <c r="L21" s="107">
        <f t="shared" si="1"/>
        <v>0</v>
      </c>
      <c r="M21" s="107">
        <f t="shared" si="2"/>
        <v>0</v>
      </c>
      <c r="N21" s="108"/>
      <c r="O21" s="107">
        <f t="shared" si="5"/>
        <v>0</v>
      </c>
      <c r="P21" s="108"/>
      <c r="Q21" s="107">
        <f t="shared" si="3"/>
        <v>0</v>
      </c>
      <c r="R21" s="107">
        <f t="shared" si="4"/>
        <v>0</v>
      </c>
    </row>
    <row r="22" spans="2:18" x14ac:dyDescent="0.3">
      <c r="B22" s="47">
        <v>10</v>
      </c>
      <c r="C22" s="106"/>
      <c r="D22" s="58"/>
      <c r="E22" s="58"/>
      <c r="F22" s="58"/>
      <c r="G22" s="58"/>
      <c r="H22" s="58"/>
      <c r="I22" s="58"/>
      <c r="J22" s="107">
        <f t="shared" si="0"/>
        <v>0</v>
      </c>
      <c r="K22" s="107" t="str" cm="1">
        <f t="array" ref="K22">_xlfn.IFNA(IF( VLOOKUP(C22,Tarifai,3,0)&lt; VLOOKUP($B$8,Tarifai,3,0), VLOOKUP($B$8,Tarifai,4 +_xlfn.IFS( VLOOKUP(C22,Tarifai,3,0)=1,2,  VLOOKUP(C22,Tarifai,3,0)=2,1),0), 0), "")</f>
        <v/>
      </c>
      <c r="L22" s="107">
        <f t="shared" si="1"/>
        <v>0</v>
      </c>
      <c r="M22" s="107">
        <f t="shared" si="2"/>
        <v>0</v>
      </c>
      <c r="N22" s="108"/>
      <c r="O22" s="107">
        <f t="shared" si="5"/>
        <v>0</v>
      </c>
      <c r="P22" s="108"/>
      <c r="Q22" s="107">
        <f t="shared" si="3"/>
        <v>0</v>
      </c>
      <c r="R22" s="107">
        <f t="shared" si="4"/>
        <v>0</v>
      </c>
    </row>
    <row r="23" spans="2:18" x14ac:dyDescent="0.3">
      <c r="Q23" s="101" t="s">
        <v>164</v>
      </c>
      <c r="R23" s="111">
        <f>SUM(R13:R22)</f>
        <v>164222.69999999998</v>
      </c>
    </row>
    <row r="24" spans="2:18" x14ac:dyDescent="0.3">
      <c r="B24" s="87" t="s">
        <v>188</v>
      </c>
      <c r="C24" s="87"/>
      <c r="D24" s="87"/>
      <c r="E24" s="87"/>
      <c r="F24" s="91" t="s">
        <v>189</v>
      </c>
      <c r="G24" s="87"/>
      <c r="H24" s="87"/>
      <c r="I24" s="87"/>
      <c r="J24" s="87"/>
    </row>
    <row r="26" spans="2:18" ht="18" x14ac:dyDescent="0.35">
      <c r="B26" s="67" t="s">
        <v>190</v>
      </c>
      <c r="C26" s="67"/>
      <c r="D26" s="67"/>
    </row>
    <row r="27" spans="2:18" x14ac:dyDescent="0.3">
      <c r="B27" s="84" t="s">
        <v>191</v>
      </c>
    </row>
    <row r="28" spans="2:18" x14ac:dyDescent="0.3">
      <c r="B28" s="84" t="s">
        <v>192</v>
      </c>
      <c r="C28" s="75"/>
      <c r="G28" s="76"/>
      <c r="K28" s="134" t="s">
        <v>145</v>
      </c>
      <c r="L28" s="135"/>
      <c r="M28" s="135"/>
      <c r="N28" s="135"/>
      <c r="O28" s="135"/>
      <c r="P28" s="135"/>
    </row>
    <row r="29" spans="2:18" ht="16.95" customHeight="1" x14ac:dyDescent="0.3">
      <c r="B29" s="82" t="s">
        <v>193</v>
      </c>
    </row>
    <row r="30" spans="2:18" ht="16.95" customHeight="1" x14ac:dyDescent="0.3">
      <c r="B30" s="82" t="s">
        <v>194</v>
      </c>
    </row>
    <row r="31" spans="2:18" ht="16.95" customHeight="1" x14ac:dyDescent="0.3">
      <c r="B31" s="82" t="s">
        <v>195</v>
      </c>
    </row>
    <row r="32" spans="2:18" ht="16.95" customHeight="1" x14ac:dyDescent="0.3">
      <c r="B32" s="82" t="s">
        <v>196</v>
      </c>
    </row>
    <row r="33" spans="2:17" ht="16.95" customHeight="1" x14ac:dyDescent="0.3">
      <c r="B33" s="82" t="s">
        <v>197</v>
      </c>
    </row>
    <row r="34" spans="2:17" ht="16.95" customHeight="1" x14ac:dyDescent="0.3">
      <c r="B34" s="82" t="s">
        <v>198</v>
      </c>
    </row>
    <row r="35" spans="2:17" ht="16.95" customHeight="1" x14ac:dyDescent="0.3">
      <c r="B35" s="82" t="s">
        <v>199</v>
      </c>
    </row>
    <row r="36" spans="2:17" ht="16.95" customHeight="1" x14ac:dyDescent="0.3">
      <c r="B36" s="82" t="s">
        <v>200</v>
      </c>
    </row>
    <row r="37" spans="2:17" ht="16.95" customHeight="1" x14ac:dyDescent="0.3">
      <c r="B37" s="92" t="s">
        <v>201</v>
      </c>
    </row>
    <row r="38" spans="2:17" ht="16.95" customHeight="1" x14ac:dyDescent="0.3">
      <c r="B38" s="82" t="s">
        <v>202</v>
      </c>
    </row>
    <row r="39" spans="2:17" x14ac:dyDescent="0.3">
      <c r="B39" s="88" t="s">
        <v>203</v>
      </c>
      <c r="C39" s="72"/>
      <c r="D39" s="72"/>
      <c r="E39" s="72"/>
      <c r="F39" s="72"/>
      <c r="G39" s="72"/>
      <c r="H39" s="72"/>
      <c r="I39" s="72"/>
      <c r="J39" s="72"/>
    </row>
    <row r="40" spans="2:17" x14ac:dyDescent="0.3">
      <c r="B40" s="88" t="s">
        <v>204</v>
      </c>
      <c r="C40" s="72"/>
      <c r="D40" s="72"/>
      <c r="E40" s="72"/>
      <c r="F40" s="72"/>
      <c r="G40" s="72"/>
      <c r="H40" s="72"/>
      <c r="I40" s="72"/>
      <c r="J40" s="72"/>
    </row>
    <row r="41" spans="2:17" x14ac:dyDescent="0.3">
      <c r="B41" s="84"/>
      <c r="C41" s="75"/>
    </row>
    <row r="42" spans="2:17" ht="22.95" customHeight="1" x14ac:dyDescent="0.35">
      <c r="B42" s="59" t="s">
        <v>224</v>
      </c>
      <c r="C42" s="67"/>
      <c r="D42" s="67"/>
      <c r="E42" s="67"/>
      <c r="F42" s="67"/>
      <c r="G42" s="67"/>
      <c r="H42" s="67"/>
      <c r="I42" s="67"/>
      <c r="J42" s="67"/>
      <c r="K42" s="67"/>
      <c r="L42" s="85"/>
      <c r="M42" s="67" t="s">
        <v>190</v>
      </c>
      <c r="N42" s="67"/>
      <c r="O42" s="67"/>
      <c r="P42" s="67"/>
    </row>
    <row r="43" spans="2:17" x14ac:dyDescent="0.3">
      <c r="L43" s="86"/>
    </row>
    <row r="44" spans="2:17" ht="54.6" customHeight="1" x14ac:dyDescent="0.3">
      <c r="B44" s="46" t="s">
        <v>152</v>
      </c>
      <c r="C44" s="52" t="s">
        <v>205</v>
      </c>
      <c r="D44" s="52" t="s">
        <v>206</v>
      </c>
      <c r="E44" s="52" t="s">
        <v>207</v>
      </c>
      <c r="F44" s="52" t="s">
        <v>208</v>
      </c>
      <c r="G44" s="52" t="s">
        <v>209</v>
      </c>
      <c r="H44" s="52" t="s">
        <v>219</v>
      </c>
      <c r="I44" s="52" t="s">
        <v>211</v>
      </c>
      <c r="J44" s="125" t="s">
        <v>212</v>
      </c>
      <c r="K44" s="126"/>
      <c r="L44" s="86"/>
      <c r="M44" s="143" t="s">
        <v>225</v>
      </c>
      <c r="N44" s="144"/>
      <c r="O44" s="144"/>
      <c r="P44" s="144"/>
      <c r="Q44" s="144"/>
    </row>
    <row r="45" spans="2:17" ht="69" customHeight="1" x14ac:dyDescent="0.3">
      <c r="B45" s="112">
        <v>1</v>
      </c>
      <c r="C45" s="109">
        <v>50</v>
      </c>
      <c r="D45" s="109">
        <v>2</v>
      </c>
      <c r="E45" s="104">
        <v>45</v>
      </c>
      <c r="F45" s="116">
        <v>1000</v>
      </c>
      <c r="G45" s="90">
        <f>C45*D45*E45+F45</f>
        <v>5500</v>
      </c>
      <c r="H45" s="100">
        <v>7.0000000000000007E-2</v>
      </c>
      <c r="I45" s="90">
        <f>H45*G45</f>
        <v>385.00000000000006</v>
      </c>
      <c r="J45" s="128" t="s">
        <v>221</v>
      </c>
      <c r="K45" s="128"/>
      <c r="L45" s="86"/>
      <c r="M45" s="145"/>
      <c r="N45" s="144"/>
      <c r="O45" s="144"/>
      <c r="P45" s="144"/>
      <c r="Q45" s="144"/>
    </row>
    <row r="46" spans="2:17" ht="69" customHeight="1" x14ac:dyDescent="0.3">
      <c r="B46" s="112">
        <v>2</v>
      </c>
      <c r="C46" s="109"/>
      <c r="D46" s="109"/>
      <c r="E46" s="116"/>
      <c r="F46" s="116"/>
      <c r="G46" s="90">
        <f t="shared" ref="G46:G54" si="6">C46*D46*E46+F46</f>
        <v>0</v>
      </c>
      <c r="H46" s="100"/>
      <c r="I46" s="90">
        <f t="shared" ref="I46:I54" si="7">H46*G46</f>
        <v>0</v>
      </c>
      <c r="J46" s="129"/>
      <c r="K46" s="124"/>
      <c r="L46" s="86"/>
      <c r="M46" s="145"/>
      <c r="N46" s="144"/>
      <c r="O46" s="144"/>
      <c r="P46" s="144"/>
      <c r="Q46" s="144"/>
    </row>
    <row r="47" spans="2:17" ht="69" customHeight="1" x14ac:dyDescent="0.3">
      <c r="B47" s="112">
        <v>3</v>
      </c>
      <c r="C47" s="109"/>
      <c r="D47" s="109"/>
      <c r="E47" s="116"/>
      <c r="F47" s="116"/>
      <c r="G47" s="90">
        <f t="shared" si="6"/>
        <v>0</v>
      </c>
      <c r="H47" s="100"/>
      <c r="I47" s="90">
        <f t="shared" si="7"/>
        <v>0</v>
      </c>
      <c r="J47" s="129"/>
      <c r="K47" s="124"/>
      <c r="L47" s="86"/>
      <c r="M47" s="145"/>
      <c r="N47" s="144"/>
      <c r="O47" s="144"/>
      <c r="P47" s="144"/>
      <c r="Q47" s="144"/>
    </row>
    <row r="48" spans="2:17" ht="69" customHeight="1" x14ac:dyDescent="0.3">
      <c r="B48" s="112">
        <v>4</v>
      </c>
      <c r="C48" s="109"/>
      <c r="D48" s="109"/>
      <c r="E48" s="116"/>
      <c r="F48" s="116"/>
      <c r="G48" s="90">
        <f t="shared" si="6"/>
        <v>0</v>
      </c>
      <c r="H48" s="100"/>
      <c r="I48" s="90">
        <f t="shared" si="7"/>
        <v>0</v>
      </c>
      <c r="J48" s="129"/>
      <c r="K48" s="124"/>
      <c r="L48" s="86"/>
      <c r="M48" s="145"/>
      <c r="N48" s="144"/>
      <c r="O48" s="144"/>
      <c r="P48" s="144"/>
      <c r="Q48" s="144"/>
    </row>
    <row r="49" spans="1:17" ht="69" customHeight="1" x14ac:dyDescent="0.3">
      <c r="B49" s="112">
        <v>5</v>
      </c>
      <c r="C49" s="109"/>
      <c r="D49" s="109"/>
      <c r="E49" s="116"/>
      <c r="F49" s="116"/>
      <c r="G49" s="90">
        <f t="shared" si="6"/>
        <v>0</v>
      </c>
      <c r="H49" s="100"/>
      <c r="I49" s="90">
        <f t="shared" si="7"/>
        <v>0</v>
      </c>
      <c r="J49" s="129"/>
      <c r="K49" s="124"/>
      <c r="L49" s="86"/>
      <c r="M49" s="89"/>
    </row>
    <row r="50" spans="1:17" ht="27" customHeight="1" x14ac:dyDescent="0.3">
      <c r="B50" s="112">
        <v>6</v>
      </c>
      <c r="C50" s="109"/>
      <c r="D50" s="109"/>
      <c r="E50" s="116"/>
      <c r="F50" s="116"/>
      <c r="G50" s="90">
        <f t="shared" si="6"/>
        <v>0</v>
      </c>
      <c r="H50" s="100"/>
      <c r="I50" s="90">
        <f t="shared" si="7"/>
        <v>0</v>
      </c>
      <c r="J50" s="129"/>
      <c r="K50" s="124"/>
      <c r="L50" s="86"/>
    </row>
    <row r="51" spans="1:17" ht="27" customHeight="1" x14ac:dyDescent="0.3">
      <c r="B51" s="112">
        <v>7</v>
      </c>
      <c r="C51" s="109"/>
      <c r="D51" s="109"/>
      <c r="E51" s="116"/>
      <c r="F51" s="116"/>
      <c r="G51" s="90">
        <f t="shared" si="6"/>
        <v>0</v>
      </c>
      <c r="H51" s="100"/>
      <c r="I51" s="90">
        <f t="shared" si="7"/>
        <v>0</v>
      </c>
      <c r="J51" s="129"/>
      <c r="K51" s="124"/>
      <c r="L51" s="86"/>
    </row>
    <row r="52" spans="1:17" ht="27" customHeight="1" x14ac:dyDescent="0.3">
      <c r="B52" s="112">
        <v>8</v>
      </c>
      <c r="C52" s="109"/>
      <c r="D52" s="109"/>
      <c r="E52" s="116"/>
      <c r="F52" s="116"/>
      <c r="G52" s="90">
        <f t="shared" si="6"/>
        <v>0</v>
      </c>
      <c r="H52" s="100"/>
      <c r="I52" s="90">
        <f t="shared" si="7"/>
        <v>0</v>
      </c>
      <c r="J52" s="129"/>
      <c r="K52" s="124"/>
      <c r="L52" s="86"/>
    </row>
    <row r="53" spans="1:17" ht="27" customHeight="1" x14ac:dyDescent="0.3">
      <c r="B53" s="112">
        <v>9</v>
      </c>
      <c r="C53" s="109"/>
      <c r="D53" s="109"/>
      <c r="E53" s="116"/>
      <c r="F53" s="116"/>
      <c r="G53" s="90">
        <f t="shared" si="6"/>
        <v>0</v>
      </c>
      <c r="H53" s="100"/>
      <c r="I53" s="90">
        <f t="shared" si="7"/>
        <v>0</v>
      </c>
      <c r="J53" s="146"/>
      <c r="K53" s="147"/>
      <c r="L53" s="86"/>
    </row>
    <row r="54" spans="1:17" ht="27" customHeight="1" x14ac:dyDescent="0.3">
      <c r="B54" s="112">
        <v>10</v>
      </c>
      <c r="C54" s="109"/>
      <c r="D54" s="109"/>
      <c r="E54" s="116"/>
      <c r="F54" s="116"/>
      <c r="G54" s="90">
        <f t="shared" si="6"/>
        <v>0</v>
      </c>
      <c r="H54" s="100"/>
      <c r="I54" s="90">
        <f t="shared" si="7"/>
        <v>0</v>
      </c>
      <c r="J54" s="146"/>
      <c r="K54" s="147"/>
      <c r="L54" s="86"/>
    </row>
    <row r="55" spans="1:17" x14ac:dyDescent="0.3">
      <c r="A55" s="70"/>
      <c r="B55" s="71"/>
      <c r="C55" s="71"/>
      <c r="D55" s="71"/>
      <c r="E55" s="71"/>
      <c r="F55" s="103" t="s">
        <v>164</v>
      </c>
      <c r="G55" s="113">
        <f>SUM(G45:G54)</f>
        <v>5500</v>
      </c>
      <c r="H55" s="71"/>
      <c r="I55" s="113">
        <f>SUM(I45:I54)</f>
        <v>385.00000000000006</v>
      </c>
      <c r="J55" s="71"/>
      <c r="K55" s="71"/>
      <c r="L55" s="85"/>
    </row>
    <row r="56" spans="1:17" ht="18" x14ac:dyDescent="0.35">
      <c r="A56" s="70"/>
      <c r="B56" s="70"/>
      <c r="C56" s="73"/>
      <c r="D56" s="74"/>
      <c r="E56" s="74"/>
      <c r="F56" s="74"/>
      <c r="G56" s="74"/>
      <c r="H56" s="74"/>
      <c r="I56" s="74"/>
      <c r="J56" s="74"/>
      <c r="K56" s="74"/>
      <c r="L56" s="85"/>
      <c r="M56" s="72"/>
    </row>
    <row r="57" spans="1:17" ht="25.95" customHeight="1" x14ac:dyDescent="0.35">
      <c r="B57" s="68" t="s">
        <v>213</v>
      </c>
      <c r="C57" s="67"/>
      <c r="D57" s="67"/>
      <c r="E57" s="67"/>
      <c r="F57" s="67"/>
      <c r="G57" s="67"/>
      <c r="H57" s="67"/>
      <c r="I57" s="67"/>
      <c r="J57" s="67"/>
      <c r="K57" s="67"/>
      <c r="L57" s="85"/>
      <c r="M57" s="72"/>
    </row>
    <row r="58" spans="1:17" x14ac:dyDescent="0.3">
      <c r="L58" s="86"/>
    </row>
    <row r="59" spans="1:17" ht="57.6" customHeight="1" x14ac:dyDescent="0.3">
      <c r="B59" s="46" t="s">
        <v>152</v>
      </c>
      <c r="C59" s="52" t="s">
        <v>205</v>
      </c>
      <c r="D59" s="52" t="s">
        <v>206</v>
      </c>
      <c r="E59" s="52" t="s">
        <v>207</v>
      </c>
      <c r="F59" s="52" t="s">
        <v>208</v>
      </c>
      <c r="G59" s="52" t="s">
        <v>209</v>
      </c>
      <c r="H59" s="52" t="s">
        <v>210</v>
      </c>
      <c r="I59" s="52" t="s">
        <v>211</v>
      </c>
      <c r="J59" s="125" t="s">
        <v>212</v>
      </c>
      <c r="K59" s="126"/>
      <c r="L59" s="86"/>
      <c r="M59" s="143" t="s">
        <v>220</v>
      </c>
      <c r="N59" s="144"/>
      <c r="O59" s="144"/>
      <c r="P59" s="144"/>
      <c r="Q59" s="144"/>
    </row>
    <row r="60" spans="1:17" ht="88.2" customHeight="1" x14ac:dyDescent="0.3">
      <c r="B60" s="112">
        <v>1</v>
      </c>
      <c r="C60" s="109">
        <v>5</v>
      </c>
      <c r="D60" s="109">
        <v>1</v>
      </c>
      <c r="E60" s="116">
        <v>25</v>
      </c>
      <c r="F60" s="104">
        <v>250</v>
      </c>
      <c r="G60" s="90">
        <f>C60*D60*E60+F60</f>
        <v>375</v>
      </c>
      <c r="H60" s="100">
        <v>7.0000000000000007E-2</v>
      </c>
      <c r="I60" s="90">
        <f>H60*G60</f>
        <v>26.250000000000004</v>
      </c>
      <c r="J60" s="129" t="s">
        <v>221</v>
      </c>
      <c r="K60" s="124"/>
      <c r="M60" s="145"/>
      <c r="N60" s="144"/>
      <c r="O60" s="144"/>
      <c r="P60" s="144"/>
      <c r="Q60" s="144"/>
    </row>
    <row r="61" spans="1:17" ht="88.2" customHeight="1" x14ac:dyDescent="0.3">
      <c r="B61" s="112">
        <v>2</v>
      </c>
      <c r="C61" s="109"/>
      <c r="D61" s="109"/>
      <c r="E61" s="104"/>
      <c r="F61" s="104"/>
      <c r="G61" s="90">
        <f>C61*D61*E61+F61</f>
        <v>0</v>
      </c>
      <c r="H61" s="100"/>
      <c r="I61" s="90">
        <f t="shared" ref="I61:I69" si="8">H61*G61</f>
        <v>0</v>
      </c>
      <c r="J61" s="129"/>
      <c r="K61" s="124"/>
      <c r="M61" s="145"/>
      <c r="N61" s="144"/>
      <c r="O61" s="144"/>
      <c r="P61" s="144"/>
      <c r="Q61" s="144"/>
    </row>
    <row r="62" spans="1:17" ht="88.2" customHeight="1" x14ac:dyDescent="0.3">
      <c r="B62" s="112">
        <v>3</v>
      </c>
      <c r="C62" s="109"/>
      <c r="D62" s="109"/>
      <c r="E62" s="104"/>
      <c r="F62" s="104"/>
      <c r="G62" s="90">
        <f t="shared" ref="G62:G69" si="9">C62*D62*E62+F62</f>
        <v>0</v>
      </c>
      <c r="H62" s="100"/>
      <c r="I62" s="90">
        <f t="shared" si="8"/>
        <v>0</v>
      </c>
      <c r="J62" s="129"/>
      <c r="K62" s="124"/>
      <c r="M62" s="145"/>
      <c r="N62" s="144"/>
      <c r="O62" s="144"/>
      <c r="P62" s="144"/>
      <c r="Q62" s="144"/>
    </row>
    <row r="63" spans="1:17" ht="25.8" customHeight="1" x14ac:dyDescent="0.3">
      <c r="B63" s="112">
        <v>4</v>
      </c>
      <c r="C63" s="109"/>
      <c r="D63" s="109"/>
      <c r="E63" s="104"/>
      <c r="F63" s="104"/>
      <c r="G63" s="90">
        <f t="shared" si="9"/>
        <v>0</v>
      </c>
      <c r="H63" s="100"/>
      <c r="I63" s="90">
        <f t="shared" si="8"/>
        <v>0</v>
      </c>
      <c r="J63" s="129"/>
      <c r="K63" s="124"/>
      <c r="M63" s="96"/>
    </row>
    <row r="64" spans="1:17" ht="25.8" customHeight="1" x14ac:dyDescent="0.3">
      <c r="B64" s="112">
        <v>5</v>
      </c>
      <c r="C64" s="109"/>
      <c r="D64" s="109"/>
      <c r="E64" s="104"/>
      <c r="F64" s="104"/>
      <c r="G64" s="90">
        <f t="shared" si="9"/>
        <v>0</v>
      </c>
      <c r="H64" s="100"/>
      <c r="I64" s="90">
        <f t="shared" si="8"/>
        <v>0</v>
      </c>
      <c r="J64" s="129"/>
      <c r="K64" s="124"/>
      <c r="M64" s="97"/>
    </row>
    <row r="65" spans="2:13" ht="25.8" customHeight="1" x14ac:dyDescent="0.3">
      <c r="B65" s="112">
        <v>6</v>
      </c>
      <c r="C65" s="109"/>
      <c r="D65" s="109"/>
      <c r="E65" s="104"/>
      <c r="F65" s="104"/>
      <c r="G65" s="90">
        <f t="shared" si="9"/>
        <v>0</v>
      </c>
      <c r="H65" s="100"/>
      <c r="I65" s="90">
        <f t="shared" si="8"/>
        <v>0</v>
      </c>
      <c r="J65" s="129"/>
      <c r="K65" s="124"/>
      <c r="M65" s="96"/>
    </row>
    <row r="66" spans="2:13" ht="25.8" customHeight="1" x14ac:dyDescent="0.3">
      <c r="B66" s="112">
        <v>7</v>
      </c>
      <c r="C66" s="109"/>
      <c r="D66" s="109"/>
      <c r="E66" s="104"/>
      <c r="F66" s="104"/>
      <c r="G66" s="90">
        <f t="shared" si="9"/>
        <v>0</v>
      </c>
      <c r="H66" s="100"/>
      <c r="I66" s="90">
        <f t="shared" si="8"/>
        <v>0</v>
      </c>
      <c r="J66" s="129"/>
      <c r="K66" s="124"/>
      <c r="M66" s="96"/>
    </row>
    <row r="67" spans="2:13" ht="25.8" customHeight="1" x14ac:dyDescent="0.3">
      <c r="B67" s="112">
        <v>8</v>
      </c>
      <c r="C67" s="109"/>
      <c r="D67" s="109"/>
      <c r="E67" s="104"/>
      <c r="F67" s="104"/>
      <c r="G67" s="90">
        <f t="shared" si="9"/>
        <v>0</v>
      </c>
      <c r="H67" s="100"/>
      <c r="I67" s="90">
        <f t="shared" si="8"/>
        <v>0</v>
      </c>
      <c r="J67" s="129"/>
      <c r="K67" s="124"/>
      <c r="M67" s="96"/>
    </row>
    <row r="68" spans="2:13" ht="25.8" customHeight="1" x14ac:dyDescent="0.3">
      <c r="B68" s="112">
        <v>9</v>
      </c>
      <c r="C68" s="109"/>
      <c r="D68" s="109"/>
      <c r="E68" s="104"/>
      <c r="F68" s="104"/>
      <c r="G68" s="90">
        <f t="shared" si="9"/>
        <v>0</v>
      </c>
      <c r="H68" s="100"/>
      <c r="I68" s="90">
        <f t="shared" si="8"/>
        <v>0</v>
      </c>
      <c r="J68" s="129"/>
      <c r="K68" s="124"/>
      <c r="M68" s="96"/>
    </row>
    <row r="69" spans="2:13" ht="25.8" customHeight="1" x14ac:dyDescent="0.3">
      <c r="B69" s="112">
        <v>10</v>
      </c>
      <c r="C69" s="109"/>
      <c r="D69" s="109"/>
      <c r="E69" s="104"/>
      <c r="F69" s="104"/>
      <c r="G69" s="90">
        <f t="shared" si="9"/>
        <v>0</v>
      </c>
      <c r="H69" s="100"/>
      <c r="I69" s="90">
        <f t="shared" si="8"/>
        <v>0</v>
      </c>
      <c r="J69" s="129"/>
      <c r="K69" s="124"/>
      <c r="M69" s="96"/>
    </row>
    <row r="70" spans="2:13" x14ac:dyDescent="0.3">
      <c r="F70" s="101" t="s">
        <v>164</v>
      </c>
      <c r="G70" s="111">
        <f>SUM(G60:G69)</f>
        <v>375</v>
      </c>
      <c r="I70" s="114">
        <f>SUM(I60:I69)</f>
        <v>26.250000000000004</v>
      </c>
      <c r="M70" s="96"/>
    </row>
    <row r="71" spans="2:13" x14ac:dyDescent="0.3">
      <c r="G71" s="69"/>
      <c r="I71" s="102"/>
      <c r="M71" s="96"/>
    </row>
    <row r="72" spans="2:13" x14ac:dyDescent="0.3">
      <c r="M72" s="96"/>
    </row>
    <row r="73" spans="2:13" ht="18" x14ac:dyDescent="0.35">
      <c r="B73" s="59" t="s">
        <v>164</v>
      </c>
      <c r="C73" s="59"/>
      <c r="M73" s="96"/>
    </row>
    <row r="74" spans="2:13" x14ac:dyDescent="0.3">
      <c r="M74" s="96"/>
    </row>
    <row r="75" spans="2:13" ht="43.8" customHeight="1" x14ac:dyDescent="0.3">
      <c r="B75" s="81" t="s">
        <v>131</v>
      </c>
      <c r="C75" s="110">
        <f>SUM(R13:R22)</f>
        <v>164222.69999999998</v>
      </c>
      <c r="F75" s="148" t="s">
        <v>222</v>
      </c>
      <c r="G75" s="149"/>
      <c r="H75" s="149"/>
      <c r="I75" s="149"/>
      <c r="J75" s="149"/>
      <c r="K75" s="149"/>
      <c r="M75" s="96"/>
    </row>
    <row r="76" spans="2:13" ht="41.4" customHeight="1" x14ac:dyDescent="0.3">
      <c r="B76" s="81" t="s">
        <v>226</v>
      </c>
      <c r="C76" s="110">
        <f>SUM(G45:G54)</f>
        <v>5500</v>
      </c>
      <c r="F76" s="150"/>
      <c r="G76" s="149"/>
      <c r="H76" s="149"/>
      <c r="I76" s="149"/>
      <c r="J76" s="149"/>
      <c r="K76" s="149"/>
      <c r="M76" s="96"/>
    </row>
    <row r="77" spans="2:13" ht="43.8" customHeight="1" x14ac:dyDescent="0.3">
      <c r="B77" s="81" t="s">
        <v>214</v>
      </c>
      <c r="C77" s="110">
        <f>SUM(G60:G69)</f>
        <v>375</v>
      </c>
      <c r="F77" s="150"/>
      <c r="G77" s="149"/>
      <c r="H77" s="149"/>
      <c r="I77" s="149"/>
      <c r="J77" s="149"/>
      <c r="K77" s="149"/>
      <c r="M77" s="96"/>
    </row>
    <row r="78" spans="2:13" ht="30.6" customHeight="1" x14ac:dyDescent="0.3">
      <c r="B78" s="81" t="s">
        <v>168</v>
      </c>
      <c r="C78" s="110">
        <f>SUM(I45:I54)+SUM(I60:I69)</f>
        <v>411.25000000000006</v>
      </c>
      <c r="F78" s="83"/>
      <c r="M78" s="96"/>
    </row>
    <row r="79" spans="2:13" ht="15" customHeight="1" x14ac:dyDescent="0.3">
      <c r="B79" s="79"/>
      <c r="C79" s="110"/>
      <c r="M79" s="96"/>
    </row>
    <row r="80" spans="2:13" ht="19.2" customHeight="1" x14ac:dyDescent="0.3">
      <c r="B80" s="80" t="s">
        <v>164</v>
      </c>
      <c r="C80" s="115">
        <f>SUM(C75:C78)</f>
        <v>170508.94999999998</v>
      </c>
      <c r="M80" s="96"/>
    </row>
    <row r="81" spans="1:13" x14ac:dyDescent="0.3">
      <c r="M81" s="96"/>
    </row>
    <row r="82" spans="1:13" x14ac:dyDescent="0.3">
      <c r="M82" s="96"/>
    </row>
    <row r="83" spans="1:13" x14ac:dyDescent="0.3">
      <c r="A83" s="93" t="s">
        <v>217</v>
      </c>
      <c r="B83" s="94"/>
      <c r="C83" s="87"/>
      <c r="D83" s="87"/>
      <c r="E83" s="87"/>
      <c r="F83" s="87"/>
      <c r="G83" s="87"/>
      <c r="H83" s="87"/>
      <c r="I83" s="87"/>
      <c r="J83" s="87"/>
      <c r="K83" s="87"/>
      <c r="M83" s="96"/>
    </row>
    <row r="84" spans="1:13" x14ac:dyDescent="0.3">
      <c r="A84" s="93" t="s">
        <v>218</v>
      </c>
      <c r="B84" s="94"/>
      <c r="C84" s="87"/>
      <c r="D84" s="95" t="s">
        <v>215</v>
      </c>
      <c r="E84" s="95"/>
      <c r="F84" s="87"/>
      <c r="G84" s="87"/>
      <c r="H84" s="87"/>
      <c r="I84" s="87"/>
      <c r="J84" s="87"/>
      <c r="K84" s="87"/>
      <c r="M84" s="96"/>
    </row>
    <row r="85" spans="1:13" x14ac:dyDescent="0.3">
      <c r="A85" s="93" t="s">
        <v>216</v>
      </c>
      <c r="B85" s="94"/>
      <c r="C85" s="87"/>
      <c r="D85" s="87"/>
      <c r="E85" s="87"/>
      <c r="F85" s="87"/>
      <c r="G85" s="87"/>
      <c r="H85" s="87"/>
      <c r="I85" s="87"/>
      <c r="J85" s="87"/>
      <c r="K85" s="87"/>
      <c r="M85" s="96"/>
    </row>
    <row r="86" spans="1:13" x14ac:dyDescent="0.3">
      <c r="M86" s="96"/>
    </row>
    <row r="87" spans="1:13" x14ac:dyDescent="0.3">
      <c r="M87" s="96"/>
    </row>
    <row r="88" spans="1:13" x14ac:dyDescent="0.3">
      <c r="M88" s="96"/>
    </row>
    <row r="89" spans="1:13" x14ac:dyDescent="0.3">
      <c r="M89" s="96"/>
    </row>
    <row r="90" spans="1:13" x14ac:dyDescent="0.3">
      <c r="M90" s="96"/>
    </row>
    <row r="91" spans="1:13" x14ac:dyDescent="0.3">
      <c r="M91" s="96"/>
    </row>
    <row r="92" spans="1:13" x14ac:dyDescent="0.3">
      <c r="M92" s="96"/>
    </row>
    <row r="93" spans="1:13" x14ac:dyDescent="0.3">
      <c r="M93" s="96"/>
    </row>
    <row r="94" spans="1:13" x14ac:dyDescent="0.3">
      <c r="M94" s="96"/>
    </row>
    <row r="95" spans="1:13" x14ac:dyDescent="0.3">
      <c r="M95" s="96"/>
    </row>
    <row r="96" spans="1:13" x14ac:dyDescent="0.3">
      <c r="M96" s="96"/>
    </row>
    <row r="97" spans="13:13" x14ac:dyDescent="0.3">
      <c r="M97" s="96"/>
    </row>
    <row r="98" spans="13:13" x14ac:dyDescent="0.3">
      <c r="M98" s="96"/>
    </row>
    <row r="99" spans="13:13" x14ac:dyDescent="0.3">
      <c r="M99" s="96"/>
    </row>
    <row r="100" spans="13:13" x14ac:dyDescent="0.3">
      <c r="M100" s="96"/>
    </row>
    <row r="101" spans="13:13" x14ac:dyDescent="0.3">
      <c r="M101" s="96"/>
    </row>
    <row r="102" spans="13:13" x14ac:dyDescent="0.3">
      <c r="M102" s="96"/>
    </row>
    <row r="103" spans="13:13" x14ac:dyDescent="0.3">
      <c r="M103" s="96"/>
    </row>
    <row r="104" spans="13:13" x14ac:dyDescent="0.3">
      <c r="M104" s="96"/>
    </row>
    <row r="105" spans="13:13" x14ac:dyDescent="0.3">
      <c r="M105" s="96"/>
    </row>
    <row r="106" spans="13:13" x14ac:dyDescent="0.3">
      <c r="M106" s="96"/>
    </row>
    <row r="107" spans="13:13" x14ac:dyDescent="0.3">
      <c r="M107" s="96"/>
    </row>
    <row r="108" spans="13:13" x14ac:dyDescent="0.3">
      <c r="M108" s="96"/>
    </row>
    <row r="109" spans="13:13" x14ac:dyDescent="0.3">
      <c r="M109" s="96"/>
    </row>
    <row r="110" spans="13:13" x14ac:dyDescent="0.3">
      <c r="M110" s="96"/>
    </row>
    <row r="111" spans="13:13" x14ac:dyDescent="0.3">
      <c r="M111" s="96"/>
    </row>
    <row r="112" spans="13:13" x14ac:dyDescent="0.3">
      <c r="M112" s="96"/>
    </row>
    <row r="113" spans="13:13" x14ac:dyDescent="0.3">
      <c r="M113" s="96"/>
    </row>
    <row r="114" spans="13:13" x14ac:dyDescent="0.3">
      <c r="M114" s="96"/>
    </row>
    <row r="115" spans="13:13" x14ac:dyDescent="0.3">
      <c r="M115" s="96"/>
    </row>
    <row r="116" spans="13:13" x14ac:dyDescent="0.3">
      <c r="M116" s="96"/>
    </row>
    <row r="117" spans="13:13" x14ac:dyDescent="0.3">
      <c r="M117" s="96"/>
    </row>
    <row r="118" spans="13:13" x14ac:dyDescent="0.3">
      <c r="M118" s="96"/>
    </row>
    <row r="119" spans="13:13" x14ac:dyDescent="0.3">
      <c r="M119" s="96"/>
    </row>
    <row r="120" spans="13:13" x14ac:dyDescent="0.3">
      <c r="M120" s="96"/>
    </row>
    <row r="121" spans="13:13" x14ac:dyDescent="0.3">
      <c r="M121" s="96"/>
    </row>
    <row r="122" spans="13:13" x14ac:dyDescent="0.3">
      <c r="M122" s="96"/>
    </row>
    <row r="123" spans="13:13" x14ac:dyDescent="0.3">
      <c r="M123" s="96"/>
    </row>
    <row r="124" spans="13:13" x14ac:dyDescent="0.3">
      <c r="M124" s="96"/>
    </row>
    <row r="125" spans="13:13" x14ac:dyDescent="0.3">
      <c r="M125" s="96"/>
    </row>
    <row r="126" spans="13:13" x14ac:dyDescent="0.3">
      <c r="M126" s="96"/>
    </row>
    <row r="127" spans="13:13" x14ac:dyDescent="0.3">
      <c r="M127" s="96"/>
    </row>
    <row r="128" spans="13:13" x14ac:dyDescent="0.3">
      <c r="M128" s="96"/>
    </row>
    <row r="129" spans="13:13" x14ac:dyDescent="0.3">
      <c r="M129" s="96"/>
    </row>
    <row r="130" spans="13:13" x14ac:dyDescent="0.3">
      <c r="M130" s="96"/>
    </row>
    <row r="131" spans="13:13" x14ac:dyDescent="0.3">
      <c r="M131" s="96"/>
    </row>
    <row r="132" spans="13:13" x14ac:dyDescent="0.3">
      <c r="M132" s="96"/>
    </row>
    <row r="133" spans="13:13" x14ac:dyDescent="0.3">
      <c r="M133" s="96"/>
    </row>
    <row r="134" spans="13:13" x14ac:dyDescent="0.3">
      <c r="M134" s="96"/>
    </row>
    <row r="135" spans="13:13" x14ac:dyDescent="0.3">
      <c r="M135" s="96"/>
    </row>
    <row r="136" spans="13:13" x14ac:dyDescent="0.3">
      <c r="M136" s="96"/>
    </row>
    <row r="137" spans="13:13" x14ac:dyDescent="0.3">
      <c r="M137" s="96"/>
    </row>
    <row r="138" spans="13:13" x14ac:dyDescent="0.3">
      <c r="M138" s="96"/>
    </row>
    <row r="139" spans="13:13" x14ac:dyDescent="0.3">
      <c r="M139" s="96"/>
    </row>
    <row r="140" spans="13:13" x14ac:dyDescent="0.3">
      <c r="M140" s="96"/>
    </row>
    <row r="141" spans="13:13" x14ac:dyDescent="0.3">
      <c r="M141" s="96"/>
    </row>
    <row r="142" spans="13:13" x14ac:dyDescent="0.3">
      <c r="M142" s="96"/>
    </row>
    <row r="143" spans="13:13" x14ac:dyDescent="0.3">
      <c r="M143" s="96"/>
    </row>
    <row r="144" spans="13:13" x14ac:dyDescent="0.3">
      <c r="M144" s="96"/>
    </row>
    <row r="145" spans="13:13" x14ac:dyDescent="0.3">
      <c r="M145" s="96"/>
    </row>
    <row r="146" spans="13:13" x14ac:dyDescent="0.3">
      <c r="M146" s="96"/>
    </row>
    <row r="147" spans="13:13" x14ac:dyDescent="0.3">
      <c r="M147" s="96"/>
    </row>
    <row r="148" spans="13:13" x14ac:dyDescent="0.3">
      <c r="M148" s="96"/>
    </row>
    <row r="149" spans="13:13" x14ac:dyDescent="0.3">
      <c r="M149" s="96"/>
    </row>
    <row r="150" spans="13:13" x14ac:dyDescent="0.3">
      <c r="M150" s="96"/>
    </row>
    <row r="151" spans="13:13" x14ac:dyDescent="0.3">
      <c r="M151" s="96"/>
    </row>
    <row r="152" spans="13:13" x14ac:dyDescent="0.3">
      <c r="M152" s="96"/>
    </row>
    <row r="153" spans="13:13" x14ac:dyDescent="0.3">
      <c r="M153" s="96"/>
    </row>
    <row r="154" spans="13:13" x14ac:dyDescent="0.3">
      <c r="M154" s="96"/>
    </row>
    <row r="155" spans="13:13" x14ac:dyDescent="0.3">
      <c r="M155" s="96"/>
    </row>
    <row r="156" spans="13:13" x14ac:dyDescent="0.3">
      <c r="M156" s="96"/>
    </row>
    <row r="157" spans="13:13" x14ac:dyDescent="0.3">
      <c r="M157" s="96"/>
    </row>
    <row r="158" spans="13:13" x14ac:dyDescent="0.3">
      <c r="M158" s="96"/>
    </row>
    <row r="159" spans="13:13" x14ac:dyDescent="0.3">
      <c r="M159" s="96"/>
    </row>
    <row r="160" spans="13:13" x14ac:dyDescent="0.3">
      <c r="M160" s="96"/>
    </row>
    <row r="161" spans="13:13" x14ac:dyDescent="0.3">
      <c r="M161" s="96"/>
    </row>
    <row r="162" spans="13:13" x14ac:dyDescent="0.3">
      <c r="M162" s="96"/>
    </row>
    <row r="163" spans="13:13" x14ac:dyDescent="0.3">
      <c r="M163" s="96"/>
    </row>
    <row r="164" spans="13:13" x14ac:dyDescent="0.3">
      <c r="M164" s="96"/>
    </row>
    <row r="165" spans="13:13" x14ac:dyDescent="0.3">
      <c r="M165" s="96"/>
    </row>
    <row r="166" spans="13:13" x14ac:dyDescent="0.3">
      <c r="M166" s="96"/>
    </row>
    <row r="167" spans="13:13" x14ac:dyDescent="0.3">
      <c r="M167" s="96"/>
    </row>
    <row r="168" spans="13:13" x14ac:dyDescent="0.3">
      <c r="M168" s="96"/>
    </row>
    <row r="169" spans="13:13" x14ac:dyDescent="0.3">
      <c r="M169" s="96"/>
    </row>
    <row r="170" spans="13:13" x14ac:dyDescent="0.3">
      <c r="M170" s="96"/>
    </row>
    <row r="171" spans="13:13" x14ac:dyDescent="0.3">
      <c r="M171" s="96"/>
    </row>
    <row r="172" spans="13:13" x14ac:dyDescent="0.3">
      <c r="M172" s="96"/>
    </row>
    <row r="173" spans="13:13" x14ac:dyDescent="0.3">
      <c r="M173" s="96"/>
    </row>
    <row r="174" spans="13:13" x14ac:dyDescent="0.3">
      <c r="M174" s="96"/>
    </row>
    <row r="175" spans="13:13" x14ac:dyDescent="0.3">
      <c r="M175" s="96"/>
    </row>
    <row r="176" spans="13:13" x14ac:dyDescent="0.3">
      <c r="M176" s="96"/>
    </row>
    <row r="177" spans="13:13" x14ac:dyDescent="0.3">
      <c r="M177" s="96"/>
    </row>
    <row r="178" spans="13:13" x14ac:dyDescent="0.3">
      <c r="M178" s="96"/>
    </row>
    <row r="179" spans="13:13" x14ac:dyDescent="0.3">
      <c r="M179" s="96"/>
    </row>
    <row r="180" spans="13:13" x14ac:dyDescent="0.3">
      <c r="M180" s="96"/>
    </row>
    <row r="181" spans="13:13" x14ac:dyDescent="0.3">
      <c r="M181" s="96"/>
    </row>
    <row r="182" spans="13:13" x14ac:dyDescent="0.3">
      <c r="M182" s="96"/>
    </row>
    <row r="183" spans="13:13" x14ac:dyDescent="0.3">
      <c r="M183" s="96"/>
    </row>
    <row r="184" spans="13:13" x14ac:dyDescent="0.3">
      <c r="M184" s="96"/>
    </row>
    <row r="185" spans="13:13" x14ac:dyDescent="0.3">
      <c r="M185" s="96"/>
    </row>
    <row r="186" spans="13:13" x14ac:dyDescent="0.3">
      <c r="M186" s="96"/>
    </row>
    <row r="187" spans="13:13" x14ac:dyDescent="0.3">
      <c r="M187" s="96"/>
    </row>
    <row r="188" spans="13:13" x14ac:dyDescent="0.3">
      <c r="M188" s="96"/>
    </row>
    <row r="189" spans="13:13" x14ac:dyDescent="0.3">
      <c r="M189" s="96"/>
    </row>
    <row r="190" spans="13:13" x14ac:dyDescent="0.3">
      <c r="M190" s="96"/>
    </row>
    <row r="191" spans="13:13" x14ac:dyDescent="0.3">
      <c r="M191" s="96"/>
    </row>
    <row r="192" spans="13:13" x14ac:dyDescent="0.3">
      <c r="M192" s="96"/>
    </row>
    <row r="193" spans="13:13" x14ac:dyDescent="0.3">
      <c r="M193" s="96"/>
    </row>
    <row r="194" spans="13:13" x14ac:dyDescent="0.3">
      <c r="M194" s="96"/>
    </row>
    <row r="195" spans="13:13" x14ac:dyDescent="0.3">
      <c r="M195" s="96"/>
    </row>
    <row r="196" spans="13:13" x14ac:dyDescent="0.3">
      <c r="M196" s="96"/>
    </row>
    <row r="197" spans="13:13" x14ac:dyDescent="0.3">
      <c r="M197" s="96"/>
    </row>
    <row r="198" spans="13:13" x14ac:dyDescent="0.3">
      <c r="M198" s="96"/>
    </row>
    <row r="199" spans="13:13" x14ac:dyDescent="0.3">
      <c r="M199" s="96"/>
    </row>
    <row r="200" spans="13:13" x14ac:dyDescent="0.3">
      <c r="M200" s="96"/>
    </row>
    <row r="201" spans="13:13" x14ac:dyDescent="0.3">
      <c r="M201" s="96"/>
    </row>
    <row r="202" spans="13:13" x14ac:dyDescent="0.3">
      <c r="M202" s="96"/>
    </row>
    <row r="203" spans="13:13" x14ac:dyDescent="0.3">
      <c r="M203" s="96"/>
    </row>
    <row r="204" spans="13:13" x14ac:dyDescent="0.3">
      <c r="M204" s="96"/>
    </row>
    <row r="205" spans="13:13" x14ac:dyDescent="0.3">
      <c r="M205" s="96"/>
    </row>
    <row r="206" spans="13:13" x14ac:dyDescent="0.3">
      <c r="M206" s="96"/>
    </row>
    <row r="207" spans="13:13" x14ac:dyDescent="0.3">
      <c r="M207" s="96"/>
    </row>
    <row r="208" spans="13:13" x14ac:dyDescent="0.3">
      <c r="M208" s="96"/>
    </row>
    <row r="209" spans="13:13" x14ac:dyDescent="0.3">
      <c r="M209" s="96"/>
    </row>
    <row r="210" spans="13:13" x14ac:dyDescent="0.3">
      <c r="M210" s="96"/>
    </row>
    <row r="211" spans="13:13" x14ac:dyDescent="0.3">
      <c r="M211" s="96"/>
    </row>
    <row r="212" spans="13:13" x14ac:dyDescent="0.3">
      <c r="M212" s="96"/>
    </row>
    <row r="213" spans="13:13" x14ac:dyDescent="0.3">
      <c r="M213" s="96"/>
    </row>
    <row r="214" spans="13:13" x14ac:dyDescent="0.3">
      <c r="M214" s="96"/>
    </row>
    <row r="215" spans="13:13" x14ac:dyDescent="0.3">
      <c r="M215" s="96"/>
    </row>
    <row r="216" spans="13:13" x14ac:dyDescent="0.3">
      <c r="M216" s="96"/>
    </row>
    <row r="217" spans="13:13" x14ac:dyDescent="0.3">
      <c r="M217" s="96"/>
    </row>
    <row r="218" spans="13:13" x14ac:dyDescent="0.3">
      <c r="M218" s="96"/>
    </row>
    <row r="219" spans="13:13" x14ac:dyDescent="0.3">
      <c r="M219" s="96"/>
    </row>
    <row r="220" spans="13:13" x14ac:dyDescent="0.3">
      <c r="M220" s="96"/>
    </row>
    <row r="221" spans="13:13" x14ac:dyDescent="0.3">
      <c r="M221" s="96"/>
    </row>
    <row r="222" spans="13:13" x14ac:dyDescent="0.3">
      <c r="M222" s="96"/>
    </row>
    <row r="223" spans="13:13" x14ac:dyDescent="0.3">
      <c r="M223" s="96"/>
    </row>
    <row r="224" spans="13:13" x14ac:dyDescent="0.3">
      <c r="M224" s="96"/>
    </row>
    <row r="225" spans="13:13" x14ac:dyDescent="0.3">
      <c r="M225" s="96"/>
    </row>
    <row r="226" spans="13:13" x14ac:dyDescent="0.3">
      <c r="M226" s="96"/>
    </row>
    <row r="227" spans="13:13" x14ac:dyDescent="0.3">
      <c r="M227" s="96"/>
    </row>
    <row r="228" spans="13:13" x14ac:dyDescent="0.3">
      <c r="M228" s="96"/>
    </row>
    <row r="229" spans="13:13" x14ac:dyDescent="0.3">
      <c r="M229" s="96"/>
    </row>
    <row r="230" spans="13:13" x14ac:dyDescent="0.3">
      <c r="M230" s="96"/>
    </row>
    <row r="231" spans="13:13" x14ac:dyDescent="0.3">
      <c r="M231" s="96"/>
    </row>
    <row r="232" spans="13:13" x14ac:dyDescent="0.3">
      <c r="M232" s="96"/>
    </row>
    <row r="233" spans="13:13" x14ac:dyDescent="0.3">
      <c r="M233" s="96"/>
    </row>
    <row r="234" spans="13:13" x14ac:dyDescent="0.3">
      <c r="M234" s="96"/>
    </row>
    <row r="235" spans="13:13" x14ac:dyDescent="0.3">
      <c r="M235" s="96"/>
    </row>
    <row r="236" spans="13:13" x14ac:dyDescent="0.3">
      <c r="M236" s="96"/>
    </row>
    <row r="237" spans="13:13" x14ac:dyDescent="0.3">
      <c r="M237" s="96"/>
    </row>
    <row r="238" spans="13:13" x14ac:dyDescent="0.3">
      <c r="M238" s="96"/>
    </row>
    <row r="239" spans="13:13" x14ac:dyDescent="0.3">
      <c r="M239" s="96"/>
    </row>
    <row r="240" spans="13:13" x14ac:dyDescent="0.3">
      <c r="M240" s="96"/>
    </row>
    <row r="241" spans="13:13" x14ac:dyDescent="0.3">
      <c r="M241" s="96"/>
    </row>
    <row r="242" spans="13:13" x14ac:dyDescent="0.3">
      <c r="M242" s="96"/>
    </row>
    <row r="243" spans="13:13" x14ac:dyDescent="0.3">
      <c r="M243" s="96"/>
    </row>
    <row r="244" spans="13:13" x14ac:dyDescent="0.3">
      <c r="M244" s="96"/>
    </row>
    <row r="245" spans="13:13" x14ac:dyDescent="0.3">
      <c r="M245" s="96"/>
    </row>
    <row r="246" spans="13:13" x14ac:dyDescent="0.3">
      <c r="M246" s="96"/>
    </row>
    <row r="247" spans="13:13" x14ac:dyDescent="0.3">
      <c r="M247" s="96"/>
    </row>
    <row r="248" spans="13:13" x14ac:dyDescent="0.3">
      <c r="M248" s="96"/>
    </row>
    <row r="249" spans="13:13" x14ac:dyDescent="0.3">
      <c r="M249" s="96"/>
    </row>
    <row r="250" spans="13:13" x14ac:dyDescent="0.3">
      <c r="M250" s="96"/>
    </row>
    <row r="251" spans="13:13" x14ac:dyDescent="0.3">
      <c r="M251" s="96"/>
    </row>
    <row r="252" spans="13:13" x14ac:dyDescent="0.3">
      <c r="M252" s="96"/>
    </row>
    <row r="253" spans="13:13" x14ac:dyDescent="0.3">
      <c r="M253" s="96"/>
    </row>
    <row r="254" spans="13:13" x14ac:dyDescent="0.3">
      <c r="M254" s="96"/>
    </row>
    <row r="255" spans="13:13" x14ac:dyDescent="0.3">
      <c r="M255" s="96"/>
    </row>
    <row r="256" spans="13:13" x14ac:dyDescent="0.3">
      <c r="M256" s="96"/>
    </row>
    <row r="257" spans="13:13" x14ac:dyDescent="0.3">
      <c r="M257" s="96"/>
    </row>
    <row r="258" spans="13:13" x14ac:dyDescent="0.3">
      <c r="M258" s="96"/>
    </row>
    <row r="259" spans="13:13" x14ac:dyDescent="0.3">
      <c r="M259" s="96"/>
    </row>
    <row r="260" spans="13:13" x14ac:dyDescent="0.3">
      <c r="M260" s="96"/>
    </row>
    <row r="261" spans="13:13" x14ac:dyDescent="0.3">
      <c r="M261" s="96"/>
    </row>
    <row r="262" spans="13:13" x14ac:dyDescent="0.3">
      <c r="M262" s="96"/>
    </row>
    <row r="263" spans="13:13" x14ac:dyDescent="0.3">
      <c r="M263" s="96"/>
    </row>
    <row r="264" spans="13:13" x14ac:dyDescent="0.3">
      <c r="M264" s="96"/>
    </row>
    <row r="265" spans="13:13" x14ac:dyDescent="0.3">
      <c r="M265" s="96"/>
    </row>
    <row r="266" spans="13:13" x14ac:dyDescent="0.3">
      <c r="M266" s="96"/>
    </row>
    <row r="267" spans="13:13" x14ac:dyDescent="0.3">
      <c r="M267" s="96"/>
    </row>
    <row r="268" spans="13:13" x14ac:dyDescent="0.3">
      <c r="M268" s="96"/>
    </row>
    <row r="269" spans="13:13" x14ac:dyDescent="0.3">
      <c r="M269" s="96"/>
    </row>
    <row r="270" spans="13:13" x14ac:dyDescent="0.3">
      <c r="M270" s="96"/>
    </row>
    <row r="271" spans="13:13" x14ac:dyDescent="0.3">
      <c r="M271" s="96"/>
    </row>
    <row r="272" spans="13:13" x14ac:dyDescent="0.3">
      <c r="M272" s="96"/>
    </row>
    <row r="273" spans="13:13" x14ac:dyDescent="0.3">
      <c r="M273" s="96"/>
    </row>
    <row r="274" spans="13:13" x14ac:dyDescent="0.3">
      <c r="M274" s="96"/>
    </row>
    <row r="275" spans="13:13" x14ac:dyDescent="0.3">
      <c r="M275" s="96"/>
    </row>
    <row r="276" spans="13:13" x14ac:dyDescent="0.3">
      <c r="M276" s="96"/>
    </row>
    <row r="277" spans="13:13" x14ac:dyDescent="0.3">
      <c r="M277" s="96"/>
    </row>
    <row r="278" spans="13:13" x14ac:dyDescent="0.3">
      <c r="M278" s="96"/>
    </row>
    <row r="279" spans="13:13" x14ac:dyDescent="0.3">
      <c r="M279" s="96"/>
    </row>
    <row r="280" spans="13:13" x14ac:dyDescent="0.3">
      <c r="M280" s="96"/>
    </row>
    <row r="281" spans="13:13" x14ac:dyDescent="0.3">
      <c r="M281" s="96"/>
    </row>
    <row r="282" spans="13:13" x14ac:dyDescent="0.3">
      <c r="M282" s="96"/>
    </row>
    <row r="283" spans="13:13" x14ac:dyDescent="0.3">
      <c r="M283" s="96"/>
    </row>
    <row r="284" spans="13:13" x14ac:dyDescent="0.3">
      <c r="M284" s="96"/>
    </row>
    <row r="285" spans="13:13" x14ac:dyDescent="0.3">
      <c r="M285" s="96"/>
    </row>
    <row r="286" spans="13:13" x14ac:dyDescent="0.3">
      <c r="M286" s="96"/>
    </row>
    <row r="287" spans="13:13" x14ac:dyDescent="0.3">
      <c r="M287" s="96"/>
    </row>
    <row r="288" spans="13:13" x14ac:dyDescent="0.3">
      <c r="M288" s="96"/>
    </row>
    <row r="289" spans="13:13" x14ac:dyDescent="0.3">
      <c r="M289" s="96"/>
    </row>
    <row r="290" spans="13:13" x14ac:dyDescent="0.3">
      <c r="M290" s="96"/>
    </row>
    <row r="291" spans="13:13" x14ac:dyDescent="0.3">
      <c r="M291" s="96"/>
    </row>
    <row r="292" spans="13:13" x14ac:dyDescent="0.3">
      <c r="M292" s="96"/>
    </row>
    <row r="293" spans="13:13" x14ac:dyDescent="0.3">
      <c r="M293" s="96"/>
    </row>
    <row r="294" spans="13:13" x14ac:dyDescent="0.3">
      <c r="M294" s="96"/>
    </row>
    <row r="295" spans="13:13" x14ac:dyDescent="0.3">
      <c r="M295" s="96"/>
    </row>
    <row r="296" spans="13:13" x14ac:dyDescent="0.3">
      <c r="M296" s="96"/>
    </row>
    <row r="297" spans="13:13" x14ac:dyDescent="0.3">
      <c r="M297" s="96"/>
    </row>
    <row r="298" spans="13:13" x14ac:dyDescent="0.3">
      <c r="M298" s="96"/>
    </row>
    <row r="299" spans="13:13" x14ac:dyDescent="0.3">
      <c r="M299" s="96"/>
    </row>
    <row r="300" spans="13:13" x14ac:dyDescent="0.3">
      <c r="M300" s="96"/>
    </row>
    <row r="301" spans="13:13" x14ac:dyDescent="0.3">
      <c r="M301" s="96"/>
    </row>
    <row r="302" spans="13:13" x14ac:dyDescent="0.3">
      <c r="M302" s="96"/>
    </row>
    <row r="303" spans="13:13" x14ac:dyDescent="0.3">
      <c r="M303" s="96"/>
    </row>
    <row r="304" spans="13:13" x14ac:dyDescent="0.3">
      <c r="M304" s="96"/>
    </row>
    <row r="305" spans="13:13" x14ac:dyDescent="0.3">
      <c r="M305" s="96"/>
    </row>
    <row r="306" spans="13:13" x14ac:dyDescent="0.3">
      <c r="M306" s="96"/>
    </row>
    <row r="307" spans="13:13" x14ac:dyDescent="0.3">
      <c r="M307" s="96"/>
    </row>
    <row r="308" spans="13:13" x14ac:dyDescent="0.3">
      <c r="M308" s="96"/>
    </row>
    <row r="309" spans="13:13" x14ac:dyDescent="0.3">
      <c r="M309" s="96"/>
    </row>
    <row r="310" spans="13:13" x14ac:dyDescent="0.3">
      <c r="M310" s="96"/>
    </row>
    <row r="311" spans="13:13" x14ac:dyDescent="0.3">
      <c r="M311" s="96"/>
    </row>
    <row r="312" spans="13:13" x14ac:dyDescent="0.3">
      <c r="M312" s="96"/>
    </row>
    <row r="313" spans="13:13" x14ac:dyDescent="0.3">
      <c r="M313" s="96"/>
    </row>
    <row r="314" spans="13:13" x14ac:dyDescent="0.3">
      <c r="M314" s="96"/>
    </row>
    <row r="315" spans="13:13" x14ac:dyDescent="0.3">
      <c r="M315" s="96"/>
    </row>
    <row r="316" spans="13:13" x14ac:dyDescent="0.3">
      <c r="M316" s="96"/>
    </row>
    <row r="317" spans="13:13" x14ac:dyDescent="0.3">
      <c r="M317" s="96"/>
    </row>
    <row r="318" spans="13:13" x14ac:dyDescent="0.3">
      <c r="M318" s="96"/>
    </row>
    <row r="319" spans="13:13" x14ac:dyDescent="0.3">
      <c r="M319" s="96"/>
    </row>
    <row r="320" spans="13:13" x14ac:dyDescent="0.3">
      <c r="M320" s="96"/>
    </row>
    <row r="321" spans="13:13" x14ac:dyDescent="0.3">
      <c r="M321" s="96"/>
    </row>
    <row r="322" spans="13:13" x14ac:dyDescent="0.3">
      <c r="M322" s="96"/>
    </row>
    <row r="323" spans="13:13" x14ac:dyDescent="0.3">
      <c r="M323" s="96"/>
    </row>
    <row r="324" spans="13:13" x14ac:dyDescent="0.3">
      <c r="M324" s="96"/>
    </row>
    <row r="325" spans="13:13" x14ac:dyDescent="0.3">
      <c r="M325" s="96"/>
    </row>
    <row r="326" spans="13:13" x14ac:dyDescent="0.3">
      <c r="M326" s="96"/>
    </row>
    <row r="327" spans="13:13" x14ac:dyDescent="0.3">
      <c r="M327" s="96"/>
    </row>
    <row r="328" spans="13:13" x14ac:dyDescent="0.3">
      <c r="M328" s="96"/>
    </row>
    <row r="329" spans="13:13" x14ac:dyDescent="0.3">
      <c r="M329" s="96"/>
    </row>
    <row r="330" spans="13:13" x14ac:dyDescent="0.3">
      <c r="M330" s="96"/>
    </row>
    <row r="331" spans="13:13" x14ac:dyDescent="0.3">
      <c r="M331" s="96"/>
    </row>
    <row r="332" spans="13:13" x14ac:dyDescent="0.3">
      <c r="M332" s="96"/>
    </row>
    <row r="333" spans="13:13" x14ac:dyDescent="0.3">
      <c r="M333" s="96"/>
    </row>
    <row r="334" spans="13:13" x14ac:dyDescent="0.3">
      <c r="M334" s="96"/>
    </row>
    <row r="335" spans="13:13" x14ac:dyDescent="0.3">
      <c r="M335" s="96"/>
    </row>
    <row r="336" spans="13:13" x14ac:dyDescent="0.3">
      <c r="M336" s="96"/>
    </row>
    <row r="337" spans="13:13" x14ac:dyDescent="0.3">
      <c r="M337" s="96"/>
    </row>
    <row r="338" spans="13:13" x14ac:dyDescent="0.3">
      <c r="M338" s="96"/>
    </row>
    <row r="339" spans="13:13" x14ac:dyDescent="0.3">
      <c r="M339" s="96"/>
    </row>
    <row r="340" spans="13:13" x14ac:dyDescent="0.3">
      <c r="M340" s="96"/>
    </row>
    <row r="341" spans="13:13" x14ac:dyDescent="0.3">
      <c r="M341" s="96"/>
    </row>
    <row r="342" spans="13:13" x14ac:dyDescent="0.3">
      <c r="M342" s="96"/>
    </row>
    <row r="343" spans="13:13" x14ac:dyDescent="0.3">
      <c r="M343" s="96"/>
    </row>
    <row r="344" spans="13:13" x14ac:dyDescent="0.3">
      <c r="M344" s="96"/>
    </row>
    <row r="345" spans="13:13" x14ac:dyDescent="0.3">
      <c r="M345" s="96"/>
    </row>
    <row r="346" spans="13:13" x14ac:dyDescent="0.3">
      <c r="M346" s="96"/>
    </row>
    <row r="347" spans="13:13" x14ac:dyDescent="0.3">
      <c r="M347" s="96"/>
    </row>
    <row r="348" spans="13:13" x14ac:dyDescent="0.3">
      <c r="M348" s="96"/>
    </row>
    <row r="349" spans="13:13" x14ac:dyDescent="0.3">
      <c r="M349" s="96"/>
    </row>
    <row r="350" spans="13:13" x14ac:dyDescent="0.3">
      <c r="M350" s="96"/>
    </row>
    <row r="351" spans="13:13" x14ac:dyDescent="0.3">
      <c r="M351" s="96"/>
    </row>
    <row r="352" spans="13:13" x14ac:dyDescent="0.3">
      <c r="M352" s="96"/>
    </row>
    <row r="353" spans="13:13" x14ac:dyDescent="0.3">
      <c r="M353" s="96"/>
    </row>
    <row r="354" spans="13:13" x14ac:dyDescent="0.3">
      <c r="M354" s="96"/>
    </row>
    <row r="355" spans="13:13" x14ac:dyDescent="0.3">
      <c r="M355" s="96"/>
    </row>
    <row r="356" spans="13:13" x14ac:dyDescent="0.3">
      <c r="M356" s="96"/>
    </row>
    <row r="357" spans="13:13" x14ac:dyDescent="0.3">
      <c r="M357" s="96"/>
    </row>
    <row r="358" spans="13:13" x14ac:dyDescent="0.3">
      <c r="M358" s="96"/>
    </row>
    <row r="359" spans="13:13" x14ac:dyDescent="0.3">
      <c r="M359" s="96"/>
    </row>
    <row r="360" spans="13:13" x14ac:dyDescent="0.3">
      <c r="M360" s="96"/>
    </row>
    <row r="361" spans="13:13" x14ac:dyDescent="0.3">
      <c r="M361" s="96"/>
    </row>
    <row r="362" spans="13:13" x14ac:dyDescent="0.3">
      <c r="M362" s="96"/>
    </row>
    <row r="363" spans="13:13" x14ac:dyDescent="0.3">
      <c r="M363" s="96"/>
    </row>
    <row r="364" spans="13:13" x14ac:dyDescent="0.3">
      <c r="M364" s="96"/>
    </row>
    <row r="365" spans="13:13" x14ac:dyDescent="0.3">
      <c r="M365" s="96"/>
    </row>
    <row r="366" spans="13:13" x14ac:dyDescent="0.3">
      <c r="M366" s="96"/>
    </row>
    <row r="367" spans="13:13" x14ac:dyDescent="0.3">
      <c r="M367" s="96"/>
    </row>
    <row r="368" spans="13:13" x14ac:dyDescent="0.3">
      <c r="M368" s="96"/>
    </row>
    <row r="369" spans="13:13" x14ac:dyDescent="0.3">
      <c r="M369" s="96"/>
    </row>
    <row r="370" spans="13:13" x14ac:dyDescent="0.3">
      <c r="M370" s="96"/>
    </row>
    <row r="371" spans="13:13" x14ac:dyDescent="0.3">
      <c r="M371" s="96"/>
    </row>
    <row r="372" spans="13:13" x14ac:dyDescent="0.3">
      <c r="M372" s="96"/>
    </row>
    <row r="373" spans="13:13" x14ac:dyDescent="0.3">
      <c r="M373" s="96"/>
    </row>
    <row r="374" spans="13:13" x14ac:dyDescent="0.3">
      <c r="M374" s="96"/>
    </row>
    <row r="375" spans="13:13" x14ac:dyDescent="0.3">
      <c r="M375" s="96"/>
    </row>
    <row r="376" spans="13:13" x14ac:dyDescent="0.3">
      <c r="M376" s="96"/>
    </row>
    <row r="377" spans="13:13" x14ac:dyDescent="0.3">
      <c r="M377" s="96"/>
    </row>
    <row r="378" spans="13:13" x14ac:dyDescent="0.3">
      <c r="M378" s="96"/>
    </row>
    <row r="379" spans="13:13" x14ac:dyDescent="0.3">
      <c r="M379" s="96"/>
    </row>
    <row r="380" spans="13:13" x14ac:dyDescent="0.3">
      <c r="M380" s="96"/>
    </row>
    <row r="381" spans="13:13" x14ac:dyDescent="0.3">
      <c r="M381" s="96"/>
    </row>
    <row r="382" spans="13:13" x14ac:dyDescent="0.3">
      <c r="M382" s="96"/>
    </row>
    <row r="383" spans="13:13" x14ac:dyDescent="0.3">
      <c r="M383" s="96"/>
    </row>
    <row r="384" spans="13:13" x14ac:dyDescent="0.3">
      <c r="M384" s="96"/>
    </row>
    <row r="385" spans="13:13" x14ac:dyDescent="0.3">
      <c r="M385" s="96"/>
    </row>
    <row r="386" spans="13:13" x14ac:dyDescent="0.3">
      <c r="M386" s="96"/>
    </row>
    <row r="387" spans="13:13" x14ac:dyDescent="0.3">
      <c r="M387" s="96"/>
    </row>
    <row r="388" spans="13:13" x14ac:dyDescent="0.3">
      <c r="M388" s="96"/>
    </row>
    <row r="389" spans="13:13" x14ac:dyDescent="0.3">
      <c r="M389" s="96"/>
    </row>
    <row r="390" spans="13:13" x14ac:dyDescent="0.3">
      <c r="M390" s="96"/>
    </row>
    <row r="391" spans="13:13" x14ac:dyDescent="0.3">
      <c r="M391" s="96"/>
    </row>
    <row r="392" spans="13:13" x14ac:dyDescent="0.3">
      <c r="M392" s="96"/>
    </row>
    <row r="393" spans="13:13" x14ac:dyDescent="0.3">
      <c r="M393" s="96"/>
    </row>
    <row r="394" spans="13:13" x14ac:dyDescent="0.3">
      <c r="M394" s="96"/>
    </row>
    <row r="395" spans="13:13" x14ac:dyDescent="0.3">
      <c r="M395" s="96"/>
    </row>
    <row r="396" spans="13:13" x14ac:dyDescent="0.3">
      <c r="M396" s="96"/>
    </row>
    <row r="397" spans="13:13" x14ac:dyDescent="0.3">
      <c r="M397" s="96"/>
    </row>
    <row r="398" spans="13:13" x14ac:dyDescent="0.3">
      <c r="M398" s="96"/>
    </row>
    <row r="399" spans="13:13" x14ac:dyDescent="0.3">
      <c r="M399" s="96"/>
    </row>
    <row r="400" spans="13:13" x14ac:dyDescent="0.3">
      <c r="M400" s="96"/>
    </row>
    <row r="401" spans="13:13" x14ac:dyDescent="0.3">
      <c r="M401" s="96"/>
    </row>
    <row r="402" spans="13:13" x14ac:dyDescent="0.3">
      <c r="M402" s="96"/>
    </row>
    <row r="403" spans="13:13" x14ac:dyDescent="0.3">
      <c r="M403" s="96"/>
    </row>
    <row r="404" spans="13:13" x14ac:dyDescent="0.3">
      <c r="M404" s="96"/>
    </row>
    <row r="405" spans="13:13" x14ac:dyDescent="0.3">
      <c r="M405" s="96"/>
    </row>
    <row r="406" spans="13:13" x14ac:dyDescent="0.3">
      <c r="M406" s="96"/>
    </row>
    <row r="407" spans="13:13" x14ac:dyDescent="0.3">
      <c r="M407" s="96"/>
    </row>
    <row r="408" spans="13:13" x14ac:dyDescent="0.3">
      <c r="M408" s="96"/>
    </row>
    <row r="409" spans="13:13" x14ac:dyDescent="0.3">
      <c r="M409" s="96"/>
    </row>
    <row r="410" spans="13:13" x14ac:dyDescent="0.3">
      <c r="M410" s="96"/>
    </row>
    <row r="411" spans="13:13" x14ac:dyDescent="0.3">
      <c r="M411" s="96"/>
    </row>
    <row r="412" spans="13:13" x14ac:dyDescent="0.3">
      <c r="M412" s="96"/>
    </row>
    <row r="413" spans="13:13" x14ac:dyDescent="0.3">
      <c r="M413" s="96"/>
    </row>
    <row r="414" spans="13:13" x14ac:dyDescent="0.3">
      <c r="M414" s="96"/>
    </row>
    <row r="415" spans="13:13" x14ac:dyDescent="0.3">
      <c r="M415" s="96"/>
    </row>
    <row r="416" spans="13:13" x14ac:dyDescent="0.3">
      <c r="M416" s="96"/>
    </row>
    <row r="417" spans="13:13" x14ac:dyDescent="0.3">
      <c r="M417" s="96"/>
    </row>
    <row r="418" spans="13:13" x14ac:dyDescent="0.3">
      <c r="M418" s="96"/>
    </row>
    <row r="419" spans="13:13" x14ac:dyDescent="0.3">
      <c r="M419" s="96"/>
    </row>
    <row r="420" spans="13:13" x14ac:dyDescent="0.3">
      <c r="M420" s="96"/>
    </row>
    <row r="421" spans="13:13" x14ac:dyDescent="0.3">
      <c r="M421" s="96"/>
    </row>
    <row r="422" spans="13:13" x14ac:dyDescent="0.3">
      <c r="M422" s="96"/>
    </row>
    <row r="423" spans="13:13" x14ac:dyDescent="0.3">
      <c r="M423" s="96"/>
    </row>
    <row r="424" spans="13:13" x14ac:dyDescent="0.3">
      <c r="M424" s="96"/>
    </row>
    <row r="425" spans="13:13" x14ac:dyDescent="0.3">
      <c r="M425" s="96"/>
    </row>
    <row r="426" spans="13:13" x14ac:dyDescent="0.3">
      <c r="M426" s="96"/>
    </row>
    <row r="427" spans="13:13" x14ac:dyDescent="0.3">
      <c r="M427" s="96"/>
    </row>
    <row r="428" spans="13:13" x14ac:dyDescent="0.3">
      <c r="M428" s="96"/>
    </row>
    <row r="429" spans="13:13" x14ac:dyDescent="0.3">
      <c r="M429" s="96"/>
    </row>
    <row r="430" spans="13:13" x14ac:dyDescent="0.3">
      <c r="M430" s="96"/>
    </row>
    <row r="431" spans="13:13" x14ac:dyDescent="0.3">
      <c r="M431" s="96"/>
    </row>
    <row r="432" spans="13:13" x14ac:dyDescent="0.3">
      <c r="M432" s="96"/>
    </row>
    <row r="433" spans="13:13" x14ac:dyDescent="0.3">
      <c r="M433" s="96"/>
    </row>
    <row r="434" spans="13:13" x14ac:dyDescent="0.3">
      <c r="M434" s="96"/>
    </row>
    <row r="435" spans="13:13" x14ac:dyDescent="0.3">
      <c r="M435" s="96"/>
    </row>
    <row r="436" spans="13:13" x14ac:dyDescent="0.3">
      <c r="M436" s="96"/>
    </row>
    <row r="437" spans="13:13" x14ac:dyDescent="0.3">
      <c r="M437" s="96"/>
    </row>
    <row r="438" spans="13:13" x14ac:dyDescent="0.3">
      <c r="M438" s="96"/>
    </row>
    <row r="439" spans="13:13" x14ac:dyDescent="0.3">
      <c r="M439" s="96"/>
    </row>
    <row r="440" spans="13:13" x14ac:dyDescent="0.3">
      <c r="M440" s="96"/>
    </row>
    <row r="441" spans="13:13" x14ac:dyDescent="0.3">
      <c r="M441" s="96"/>
    </row>
    <row r="442" spans="13:13" x14ac:dyDescent="0.3">
      <c r="M442" s="96"/>
    </row>
    <row r="443" spans="13:13" x14ac:dyDescent="0.3">
      <c r="M443" s="96"/>
    </row>
    <row r="444" spans="13:13" x14ac:dyDescent="0.3">
      <c r="M444" s="96"/>
    </row>
    <row r="445" spans="13:13" x14ac:dyDescent="0.3">
      <c r="M445" s="96"/>
    </row>
    <row r="446" spans="13:13" x14ac:dyDescent="0.3">
      <c r="M446" s="96"/>
    </row>
    <row r="447" spans="13:13" x14ac:dyDescent="0.3">
      <c r="M447" s="96"/>
    </row>
    <row r="448" spans="13:13" x14ac:dyDescent="0.3">
      <c r="M448" s="96"/>
    </row>
    <row r="449" spans="13:13" x14ac:dyDescent="0.3">
      <c r="M449" s="96"/>
    </row>
    <row r="450" spans="13:13" x14ac:dyDescent="0.3">
      <c r="M450" s="96"/>
    </row>
    <row r="451" spans="13:13" x14ac:dyDescent="0.3">
      <c r="M451" s="96"/>
    </row>
    <row r="452" spans="13:13" x14ac:dyDescent="0.3">
      <c r="M452" s="96"/>
    </row>
    <row r="453" spans="13:13" x14ac:dyDescent="0.3">
      <c r="M453" s="96"/>
    </row>
    <row r="454" spans="13:13" x14ac:dyDescent="0.3">
      <c r="M454" s="96"/>
    </row>
    <row r="455" spans="13:13" x14ac:dyDescent="0.3">
      <c r="M455" s="96"/>
    </row>
    <row r="456" spans="13:13" x14ac:dyDescent="0.3">
      <c r="M456" s="96"/>
    </row>
    <row r="457" spans="13:13" x14ac:dyDescent="0.3">
      <c r="M457" s="96"/>
    </row>
    <row r="458" spans="13:13" x14ac:dyDescent="0.3">
      <c r="M458" s="96"/>
    </row>
    <row r="459" spans="13:13" x14ac:dyDescent="0.3">
      <c r="M459" s="96"/>
    </row>
    <row r="460" spans="13:13" x14ac:dyDescent="0.3">
      <c r="M460" s="96"/>
    </row>
    <row r="461" spans="13:13" x14ac:dyDescent="0.3">
      <c r="M461" s="96"/>
    </row>
    <row r="462" spans="13:13" x14ac:dyDescent="0.3">
      <c r="M462" s="96"/>
    </row>
    <row r="463" spans="13:13" x14ac:dyDescent="0.3">
      <c r="M463" s="96"/>
    </row>
    <row r="464" spans="13:13" x14ac:dyDescent="0.3">
      <c r="M464" s="96"/>
    </row>
    <row r="465" spans="13:13" x14ac:dyDescent="0.3">
      <c r="M465" s="96"/>
    </row>
    <row r="466" spans="13:13" x14ac:dyDescent="0.3">
      <c r="M466" s="96"/>
    </row>
    <row r="467" spans="13:13" x14ac:dyDescent="0.3">
      <c r="M467" s="96"/>
    </row>
    <row r="468" spans="13:13" x14ac:dyDescent="0.3">
      <c r="M468" s="96"/>
    </row>
    <row r="469" spans="13:13" x14ac:dyDescent="0.3">
      <c r="M469" s="96"/>
    </row>
    <row r="470" spans="13:13" x14ac:dyDescent="0.3">
      <c r="M470" s="96"/>
    </row>
    <row r="471" spans="13:13" x14ac:dyDescent="0.3">
      <c r="M471" s="96"/>
    </row>
    <row r="472" spans="13:13" x14ac:dyDescent="0.3">
      <c r="M472" s="96"/>
    </row>
    <row r="473" spans="13:13" x14ac:dyDescent="0.3">
      <c r="M473" s="96"/>
    </row>
    <row r="474" spans="13:13" x14ac:dyDescent="0.3">
      <c r="M474" s="96"/>
    </row>
    <row r="475" spans="13:13" x14ac:dyDescent="0.3">
      <c r="M475" s="96"/>
    </row>
    <row r="476" spans="13:13" x14ac:dyDescent="0.3">
      <c r="M476" s="96"/>
    </row>
    <row r="477" spans="13:13" x14ac:dyDescent="0.3">
      <c r="M477" s="96"/>
    </row>
    <row r="478" spans="13:13" x14ac:dyDescent="0.3">
      <c r="M478" s="96"/>
    </row>
    <row r="479" spans="13:13" x14ac:dyDescent="0.3">
      <c r="M479" s="96"/>
    </row>
    <row r="480" spans="13:13" x14ac:dyDescent="0.3">
      <c r="M480" s="96"/>
    </row>
    <row r="481" spans="13:13" x14ac:dyDescent="0.3">
      <c r="M481" s="96"/>
    </row>
    <row r="482" spans="13:13" x14ac:dyDescent="0.3">
      <c r="M482" s="96"/>
    </row>
    <row r="483" spans="13:13" x14ac:dyDescent="0.3">
      <c r="M483" s="96"/>
    </row>
    <row r="484" spans="13:13" x14ac:dyDescent="0.3">
      <c r="M484" s="96"/>
    </row>
    <row r="485" spans="13:13" x14ac:dyDescent="0.3">
      <c r="M485" s="96"/>
    </row>
    <row r="486" spans="13:13" x14ac:dyDescent="0.3">
      <c r="M486" s="96"/>
    </row>
    <row r="487" spans="13:13" x14ac:dyDescent="0.3">
      <c r="M487" s="96"/>
    </row>
    <row r="488" spans="13:13" x14ac:dyDescent="0.3">
      <c r="M488" s="96"/>
    </row>
    <row r="489" spans="13:13" x14ac:dyDescent="0.3">
      <c r="M489" s="96"/>
    </row>
    <row r="490" spans="13:13" x14ac:dyDescent="0.3">
      <c r="M490" s="96"/>
    </row>
    <row r="491" spans="13:13" x14ac:dyDescent="0.3">
      <c r="M491" s="96"/>
    </row>
    <row r="492" spans="13:13" x14ac:dyDescent="0.3">
      <c r="M492" s="96"/>
    </row>
    <row r="493" spans="13:13" x14ac:dyDescent="0.3">
      <c r="M493" s="96"/>
    </row>
    <row r="494" spans="13:13" x14ac:dyDescent="0.3">
      <c r="M494" s="96"/>
    </row>
    <row r="495" spans="13:13" x14ac:dyDescent="0.3">
      <c r="M495" s="96"/>
    </row>
    <row r="496" spans="13:13" x14ac:dyDescent="0.3">
      <c r="M496" s="96"/>
    </row>
    <row r="497" spans="13:13" x14ac:dyDescent="0.3">
      <c r="M497" s="96"/>
    </row>
    <row r="498" spans="13:13" x14ac:dyDescent="0.3">
      <c r="M498" s="96"/>
    </row>
    <row r="499" spans="13:13" x14ac:dyDescent="0.3">
      <c r="M499" s="96"/>
    </row>
    <row r="500" spans="13:13" x14ac:dyDescent="0.3">
      <c r="M500" s="96"/>
    </row>
    <row r="501" spans="13:13" x14ac:dyDescent="0.3">
      <c r="M501" s="96"/>
    </row>
    <row r="502" spans="13:13" x14ac:dyDescent="0.3">
      <c r="M502" s="96"/>
    </row>
    <row r="503" spans="13:13" x14ac:dyDescent="0.3">
      <c r="M503" s="96"/>
    </row>
    <row r="504" spans="13:13" x14ac:dyDescent="0.3">
      <c r="M504" s="96"/>
    </row>
    <row r="505" spans="13:13" x14ac:dyDescent="0.3">
      <c r="M505" s="96"/>
    </row>
    <row r="506" spans="13:13" x14ac:dyDescent="0.3">
      <c r="M506" s="96"/>
    </row>
    <row r="507" spans="13:13" x14ac:dyDescent="0.3">
      <c r="M507" s="96"/>
    </row>
    <row r="508" spans="13:13" x14ac:dyDescent="0.3">
      <c r="M508" s="96"/>
    </row>
    <row r="509" spans="13:13" x14ac:dyDescent="0.3">
      <c r="M509" s="96"/>
    </row>
    <row r="510" spans="13:13" x14ac:dyDescent="0.3">
      <c r="M510" s="96"/>
    </row>
    <row r="511" spans="13:13" x14ac:dyDescent="0.3">
      <c r="M511" s="96"/>
    </row>
    <row r="512" spans="13:13" x14ac:dyDescent="0.3">
      <c r="M512" s="96"/>
    </row>
    <row r="513" spans="13:13" x14ac:dyDescent="0.3">
      <c r="M513" s="96"/>
    </row>
    <row r="514" spans="13:13" x14ac:dyDescent="0.3">
      <c r="M514" s="96"/>
    </row>
    <row r="515" spans="13:13" x14ac:dyDescent="0.3">
      <c r="M515" s="96"/>
    </row>
    <row r="516" spans="13:13" x14ac:dyDescent="0.3">
      <c r="M516" s="96"/>
    </row>
    <row r="517" spans="13:13" x14ac:dyDescent="0.3">
      <c r="M517" s="96"/>
    </row>
    <row r="518" spans="13:13" x14ac:dyDescent="0.3">
      <c r="M518" s="96"/>
    </row>
    <row r="519" spans="13:13" x14ac:dyDescent="0.3">
      <c r="M519" s="96"/>
    </row>
    <row r="520" spans="13:13" x14ac:dyDescent="0.3">
      <c r="M520" s="96"/>
    </row>
    <row r="521" spans="13:13" x14ac:dyDescent="0.3">
      <c r="M521" s="96"/>
    </row>
    <row r="522" spans="13:13" x14ac:dyDescent="0.3">
      <c r="M522" s="96"/>
    </row>
    <row r="523" spans="13:13" x14ac:dyDescent="0.3">
      <c r="M523" s="96"/>
    </row>
    <row r="524" spans="13:13" x14ac:dyDescent="0.3">
      <c r="M524" s="96"/>
    </row>
    <row r="525" spans="13:13" x14ac:dyDescent="0.3">
      <c r="M525" s="96"/>
    </row>
    <row r="526" spans="13:13" x14ac:dyDescent="0.3">
      <c r="M526" s="96"/>
    </row>
    <row r="527" spans="13:13" x14ac:dyDescent="0.3">
      <c r="M527" s="96"/>
    </row>
    <row r="528" spans="13:13" x14ac:dyDescent="0.3">
      <c r="M528" s="96"/>
    </row>
    <row r="529" spans="13:13" x14ac:dyDescent="0.3">
      <c r="M529" s="96"/>
    </row>
    <row r="530" spans="13:13" x14ac:dyDescent="0.3">
      <c r="M530" s="96"/>
    </row>
    <row r="531" spans="13:13" x14ac:dyDescent="0.3">
      <c r="M531" s="96"/>
    </row>
    <row r="532" spans="13:13" x14ac:dyDescent="0.3">
      <c r="M532" s="96"/>
    </row>
    <row r="533" spans="13:13" x14ac:dyDescent="0.3">
      <c r="M533" s="96"/>
    </row>
    <row r="534" spans="13:13" x14ac:dyDescent="0.3">
      <c r="M534" s="96"/>
    </row>
    <row r="535" spans="13:13" x14ac:dyDescent="0.3">
      <c r="M535" s="96"/>
    </row>
    <row r="536" spans="13:13" x14ac:dyDescent="0.3">
      <c r="M536" s="96"/>
    </row>
    <row r="537" spans="13:13" x14ac:dyDescent="0.3">
      <c r="M537" s="96"/>
    </row>
    <row r="538" spans="13:13" x14ac:dyDescent="0.3">
      <c r="M538" s="96"/>
    </row>
    <row r="539" spans="13:13" x14ac:dyDescent="0.3">
      <c r="M539" s="96"/>
    </row>
    <row r="540" spans="13:13" x14ac:dyDescent="0.3">
      <c r="M540" s="96"/>
    </row>
    <row r="541" spans="13:13" x14ac:dyDescent="0.3">
      <c r="M541" s="96"/>
    </row>
    <row r="542" spans="13:13" x14ac:dyDescent="0.3">
      <c r="M542" s="96"/>
    </row>
    <row r="543" spans="13:13" x14ac:dyDescent="0.3">
      <c r="M543" s="96"/>
    </row>
    <row r="544" spans="13:13" x14ac:dyDescent="0.3">
      <c r="M544" s="96"/>
    </row>
    <row r="545" spans="13:13" x14ac:dyDescent="0.3">
      <c r="M545" s="96"/>
    </row>
    <row r="546" spans="13:13" x14ac:dyDescent="0.3">
      <c r="M546" s="96"/>
    </row>
    <row r="547" spans="13:13" x14ac:dyDescent="0.3">
      <c r="M547" s="96"/>
    </row>
    <row r="548" spans="13:13" x14ac:dyDescent="0.3">
      <c r="M548" s="96"/>
    </row>
    <row r="549" spans="13:13" x14ac:dyDescent="0.3">
      <c r="M549" s="96"/>
    </row>
    <row r="550" spans="13:13" x14ac:dyDescent="0.3">
      <c r="M550" s="96"/>
    </row>
    <row r="551" spans="13:13" x14ac:dyDescent="0.3">
      <c r="M551" s="96"/>
    </row>
    <row r="552" spans="13:13" x14ac:dyDescent="0.3">
      <c r="M552" s="96"/>
    </row>
    <row r="553" spans="13:13" x14ac:dyDescent="0.3">
      <c r="M553" s="96"/>
    </row>
    <row r="554" spans="13:13" x14ac:dyDescent="0.3">
      <c r="M554" s="96"/>
    </row>
    <row r="555" spans="13:13" x14ac:dyDescent="0.3">
      <c r="M555" s="96"/>
    </row>
    <row r="556" spans="13:13" x14ac:dyDescent="0.3">
      <c r="M556" s="96"/>
    </row>
    <row r="557" spans="13:13" x14ac:dyDescent="0.3">
      <c r="M557" s="96"/>
    </row>
    <row r="558" spans="13:13" x14ac:dyDescent="0.3">
      <c r="M558" s="96"/>
    </row>
    <row r="559" spans="13:13" x14ac:dyDescent="0.3">
      <c r="M559" s="96"/>
    </row>
    <row r="560" spans="13:13" x14ac:dyDescent="0.3">
      <c r="M560" s="96"/>
    </row>
    <row r="561" spans="13:13" x14ac:dyDescent="0.3">
      <c r="M561" s="96"/>
    </row>
    <row r="562" spans="13:13" x14ac:dyDescent="0.3">
      <c r="M562" s="96"/>
    </row>
    <row r="563" spans="13:13" x14ac:dyDescent="0.3">
      <c r="M563" s="96"/>
    </row>
    <row r="564" spans="13:13" x14ac:dyDescent="0.3">
      <c r="M564" s="96"/>
    </row>
    <row r="565" spans="13:13" x14ac:dyDescent="0.3">
      <c r="M565" s="96"/>
    </row>
    <row r="566" spans="13:13" x14ac:dyDescent="0.3">
      <c r="M566" s="96"/>
    </row>
    <row r="567" spans="13:13" x14ac:dyDescent="0.3">
      <c r="M567" s="96"/>
    </row>
    <row r="568" spans="13:13" x14ac:dyDescent="0.3">
      <c r="M568" s="96"/>
    </row>
    <row r="569" spans="13:13" x14ac:dyDescent="0.3">
      <c r="M569" s="96"/>
    </row>
    <row r="570" spans="13:13" x14ac:dyDescent="0.3">
      <c r="M570" s="96"/>
    </row>
    <row r="571" spans="13:13" x14ac:dyDescent="0.3">
      <c r="M571" s="96"/>
    </row>
    <row r="572" spans="13:13" x14ac:dyDescent="0.3">
      <c r="M572" s="96"/>
    </row>
    <row r="573" spans="13:13" x14ac:dyDescent="0.3">
      <c r="M573" s="96"/>
    </row>
    <row r="574" spans="13:13" x14ac:dyDescent="0.3">
      <c r="M574" s="96"/>
    </row>
    <row r="575" spans="13:13" x14ac:dyDescent="0.3">
      <c r="M575" s="96"/>
    </row>
    <row r="576" spans="13:13" x14ac:dyDescent="0.3">
      <c r="M576" s="96"/>
    </row>
    <row r="577" spans="13:13" x14ac:dyDescent="0.3">
      <c r="M577" s="96"/>
    </row>
    <row r="578" spans="13:13" x14ac:dyDescent="0.3">
      <c r="M578" s="96"/>
    </row>
    <row r="579" spans="13:13" x14ac:dyDescent="0.3">
      <c r="M579" s="96"/>
    </row>
    <row r="580" spans="13:13" x14ac:dyDescent="0.3">
      <c r="M580" s="96"/>
    </row>
    <row r="581" spans="13:13" x14ac:dyDescent="0.3">
      <c r="M581" s="96"/>
    </row>
    <row r="582" spans="13:13" x14ac:dyDescent="0.3">
      <c r="M582" s="96"/>
    </row>
    <row r="583" spans="13:13" x14ac:dyDescent="0.3">
      <c r="M583" s="96"/>
    </row>
    <row r="584" spans="13:13" x14ac:dyDescent="0.3">
      <c r="M584" s="96"/>
    </row>
    <row r="585" spans="13:13" x14ac:dyDescent="0.3">
      <c r="M585" s="96"/>
    </row>
    <row r="586" spans="13:13" x14ac:dyDescent="0.3">
      <c r="M586" s="96"/>
    </row>
    <row r="587" spans="13:13" x14ac:dyDescent="0.3">
      <c r="M587" s="96"/>
    </row>
    <row r="588" spans="13:13" x14ac:dyDescent="0.3">
      <c r="M588" s="96"/>
    </row>
    <row r="589" spans="13:13" x14ac:dyDescent="0.3">
      <c r="M589" s="96"/>
    </row>
    <row r="590" spans="13:13" x14ac:dyDescent="0.3">
      <c r="M590" s="96"/>
    </row>
    <row r="591" spans="13:13" x14ac:dyDescent="0.3">
      <c r="M591" s="96"/>
    </row>
    <row r="592" spans="13:13" x14ac:dyDescent="0.3">
      <c r="M592" s="96"/>
    </row>
    <row r="593" spans="13:13" x14ac:dyDescent="0.3">
      <c r="M593" s="96"/>
    </row>
    <row r="594" spans="13:13" x14ac:dyDescent="0.3">
      <c r="M594" s="96"/>
    </row>
    <row r="595" spans="13:13" x14ac:dyDescent="0.3">
      <c r="M595" s="96"/>
    </row>
    <row r="596" spans="13:13" x14ac:dyDescent="0.3">
      <c r="M596" s="96"/>
    </row>
    <row r="597" spans="13:13" x14ac:dyDescent="0.3">
      <c r="M597" s="96"/>
    </row>
    <row r="598" spans="13:13" x14ac:dyDescent="0.3">
      <c r="M598" s="96"/>
    </row>
    <row r="599" spans="13:13" x14ac:dyDescent="0.3">
      <c r="M599" s="96"/>
    </row>
    <row r="600" spans="13:13" x14ac:dyDescent="0.3">
      <c r="M600" s="96"/>
    </row>
    <row r="601" spans="13:13" x14ac:dyDescent="0.3">
      <c r="M601" s="96"/>
    </row>
    <row r="602" spans="13:13" x14ac:dyDescent="0.3">
      <c r="M602" s="96"/>
    </row>
    <row r="603" spans="13:13" x14ac:dyDescent="0.3">
      <c r="M603" s="96"/>
    </row>
    <row r="604" spans="13:13" x14ac:dyDescent="0.3">
      <c r="M604" s="96"/>
    </row>
    <row r="605" spans="13:13" x14ac:dyDescent="0.3">
      <c r="M605" s="96"/>
    </row>
    <row r="606" spans="13:13" x14ac:dyDescent="0.3">
      <c r="M606" s="96"/>
    </row>
    <row r="607" spans="13:13" x14ac:dyDescent="0.3">
      <c r="M607" s="96"/>
    </row>
    <row r="608" spans="13:13" x14ac:dyDescent="0.3">
      <c r="M608" s="96"/>
    </row>
    <row r="609" spans="13:13" x14ac:dyDescent="0.3">
      <c r="M609" s="96"/>
    </row>
    <row r="610" spans="13:13" x14ac:dyDescent="0.3">
      <c r="M610" s="96"/>
    </row>
    <row r="611" spans="13:13" x14ac:dyDescent="0.3">
      <c r="M611" s="96"/>
    </row>
    <row r="612" spans="13:13" x14ac:dyDescent="0.3">
      <c r="M612" s="96"/>
    </row>
    <row r="613" spans="13:13" x14ac:dyDescent="0.3">
      <c r="M613" s="96"/>
    </row>
    <row r="614" spans="13:13" x14ac:dyDescent="0.3">
      <c r="M614" s="96"/>
    </row>
    <row r="615" spans="13:13" x14ac:dyDescent="0.3">
      <c r="M615" s="96"/>
    </row>
    <row r="616" spans="13:13" x14ac:dyDescent="0.3">
      <c r="M616" s="96"/>
    </row>
    <row r="617" spans="13:13" x14ac:dyDescent="0.3">
      <c r="M617" s="96"/>
    </row>
    <row r="618" spans="13:13" x14ac:dyDescent="0.3">
      <c r="M618" s="96"/>
    </row>
    <row r="619" spans="13:13" x14ac:dyDescent="0.3">
      <c r="M619" s="96"/>
    </row>
    <row r="620" spans="13:13" x14ac:dyDescent="0.3">
      <c r="M620" s="96"/>
    </row>
    <row r="621" spans="13:13" x14ac:dyDescent="0.3">
      <c r="M621" s="96"/>
    </row>
    <row r="622" spans="13:13" x14ac:dyDescent="0.3">
      <c r="M622" s="96"/>
    </row>
    <row r="623" spans="13:13" x14ac:dyDescent="0.3">
      <c r="M623" s="96"/>
    </row>
    <row r="624" spans="13:13" x14ac:dyDescent="0.3">
      <c r="M624" s="96"/>
    </row>
    <row r="625" spans="13:13" x14ac:dyDescent="0.3">
      <c r="M625" s="96"/>
    </row>
    <row r="626" spans="13:13" x14ac:dyDescent="0.3">
      <c r="M626" s="96"/>
    </row>
    <row r="627" spans="13:13" x14ac:dyDescent="0.3">
      <c r="M627" s="96"/>
    </row>
    <row r="628" spans="13:13" x14ac:dyDescent="0.3">
      <c r="M628" s="96"/>
    </row>
    <row r="629" spans="13:13" x14ac:dyDescent="0.3">
      <c r="M629" s="96"/>
    </row>
    <row r="630" spans="13:13" x14ac:dyDescent="0.3">
      <c r="M630" s="96"/>
    </row>
    <row r="631" spans="13:13" x14ac:dyDescent="0.3">
      <c r="M631" s="96"/>
    </row>
    <row r="632" spans="13:13" x14ac:dyDescent="0.3">
      <c r="M632" s="96"/>
    </row>
    <row r="633" spans="13:13" x14ac:dyDescent="0.3">
      <c r="M633" s="96"/>
    </row>
    <row r="634" spans="13:13" x14ac:dyDescent="0.3">
      <c r="M634" s="96"/>
    </row>
    <row r="635" spans="13:13" x14ac:dyDescent="0.3">
      <c r="M635" s="96"/>
    </row>
    <row r="636" spans="13:13" x14ac:dyDescent="0.3">
      <c r="M636" s="96"/>
    </row>
    <row r="637" spans="13:13" x14ac:dyDescent="0.3">
      <c r="M637" s="96"/>
    </row>
    <row r="638" spans="13:13" x14ac:dyDescent="0.3">
      <c r="M638" s="96"/>
    </row>
    <row r="639" spans="13:13" x14ac:dyDescent="0.3">
      <c r="M639" s="96"/>
    </row>
    <row r="640" spans="13:13" x14ac:dyDescent="0.3">
      <c r="M640" s="96"/>
    </row>
    <row r="641" spans="13:13" x14ac:dyDescent="0.3">
      <c r="M641" s="96"/>
    </row>
    <row r="642" spans="13:13" x14ac:dyDescent="0.3">
      <c r="M642" s="96"/>
    </row>
    <row r="643" spans="13:13" x14ac:dyDescent="0.3">
      <c r="M643" s="96"/>
    </row>
    <row r="644" spans="13:13" x14ac:dyDescent="0.3">
      <c r="M644" s="96"/>
    </row>
    <row r="645" spans="13:13" x14ac:dyDescent="0.3">
      <c r="M645" s="96"/>
    </row>
    <row r="646" spans="13:13" x14ac:dyDescent="0.3">
      <c r="M646" s="96"/>
    </row>
    <row r="647" spans="13:13" x14ac:dyDescent="0.3">
      <c r="M647" s="96"/>
    </row>
    <row r="648" spans="13:13" x14ac:dyDescent="0.3">
      <c r="M648" s="96"/>
    </row>
    <row r="649" spans="13:13" x14ac:dyDescent="0.3">
      <c r="M649" s="96"/>
    </row>
    <row r="650" spans="13:13" x14ac:dyDescent="0.3">
      <c r="M650" s="96"/>
    </row>
    <row r="651" spans="13:13" x14ac:dyDescent="0.3">
      <c r="M651" s="96"/>
    </row>
    <row r="652" spans="13:13" x14ac:dyDescent="0.3">
      <c r="M652" s="96"/>
    </row>
    <row r="653" spans="13:13" x14ac:dyDescent="0.3">
      <c r="M653" s="96"/>
    </row>
    <row r="654" spans="13:13" x14ac:dyDescent="0.3">
      <c r="M654" s="96"/>
    </row>
    <row r="655" spans="13:13" x14ac:dyDescent="0.3">
      <c r="M655" s="96"/>
    </row>
    <row r="656" spans="13:13" x14ac:dyDescent="0.3">
      <c r="M656" s="96"/>
    </row>
    <row r="657" spans="13:13" x14ac:dyDescent="0.3">
      <c r="M657" s="96"/>
    </row>
    <row r="658" spans="13:13" x14ac:dyDescent="0.3">
      <c r="M658" s="96"/>
    </row>
    <row r="659" spans="13:13" x14ac:dyDescent="0.3">
      <c r="M659" s="96"/>
    </row>
    <row r="660" spans="13:13" x14ac:dyDescent="0.3">
      <c r="M660" s="96"/>
    </row>
    <row r="661" spans="13:13" x14ac:dyDescent="0.3">
      <c r="M661" s="96"/>
    </row>
    <row r="662" spans="13:13" x14ac:dyDescent="0.3">
      <c r="M662" s="96"/>
    </row>
    <row r="663" spans="13:13" x14ac:dyDescent="0.3">
      <c r="M663" s="96"/>
    </row>
    <row r="664" spans="13:13" x14ac:dyDescent="0.3">
      <c r="M664" s="96"/>
    </row>
    <row r="665" spans="13:13" x14ac:dyDescent="0.3">
      <c r="M665" s="96"/>
    </row>
    <row r="666" spans="13:13" x14ac:dyDescent="0.3">
      <c r="M666" s="96"/>
    </row>
    <row r="667" spans="13:13" x14ac:dyDescent="0.3">
      <c r="M667" s="96"/>
    </row>
    <row r="668" spans="13:13" x14ac:dyDescent="0.3">
      <c r="M668" s="96"/>
    </row>
    <row r="669" spans="13:13" x14ac:dyDescent="0.3">
      <c r="M669" s="96"/>
    </row>
    <row r="670" spans="13:13" x14ac:dyDescent="0.3">
      <c r="M670" s="96"/>
    </row>
    <row r="671" spans="13:13" x14ac:dyDescent="0.3">
      <c r="M671" s="96"/>
    </row>
    <row r="672" spans="13:13" x14ac:dyDescent="0.3">
      <c r="M672" s="96"/>
    </row>
    <row r="673" spans="13:13" x14ac:dyDescent="0.3">
      <c r="M673" s="96"/>
    </row>
    <row r="674" spans="13:13" x14ac:dyDescent="0.3">
      <c r="M674" s="96"/>
    </row>
    <row r="675" spans="13:13" x14ac:dyDescent="0.3">
      <c r="M675" s="96"/>
    </row>
    <row r="676" spans="13:13" x14ac:dyDescent="0.3">
      <c r="M676" s="96"/>
    </row>
    <row r="677" spans="13:13" x14ac:dyDescent="0.3">
      <c r="M677" s="96"/>
    </row>
    <row r="678" spans="13:13" x14ac:dyDescent="0.3">
      <c r="M678" s="96"/>
    </row>
    <row r="679" spans="13:13" x14ac:dyDescent="0.3">
      <c r="M679" s="96"/>
    </row>
    <row r="680" spans="13:13" x14ac:dyDescent="0.3">
      <c r="M680" s="96"/>
    </row>
    <row r="681" spans="13:13" x14ac:dyDescent="0.3">
      <c r="M681" s="96"/>
    </row>
    <row r="682" spans="13:13" x14ac:dyDescent="0.3">
      <c r="M682" s="96"/>
    </row>
    <row r="683" spans="13:13" x14ac:dyDescent="0.3">
      <c r="M683" s="96"/>
    </row>
    <row r="684" spans="13:13" x14ac:dyDescent="0.3">
      <c r="M684" s="96"/>
    </row>
    <row r="685" spans="13:13" x14ac:dyDescent="0.3">
      <c r="M685" s="96"/>
    </row>
    <row r="686" spans="13:13" x14ac:dyDescent="0.3">
      <c r="M686" s="96"/>
    </row>
    <row r="687" spans="13:13" x14ac:dyDescent="0.3">
      <c r="M687" s="96"/>
    </row>
    <row r="688" spans="13:13" x14ac:dyDescent="0.3">
      <c r="M688" s="96"/>
    </row>
    <row r="689" spans="13:13" x14ac:dyDescent="0.3">
      <c r="M689" s="96"/>
    </row>
    <row r="690" spans="13:13" x14ac:dyDescent="0.3">
      <c r="M690" s="96"/>
    </row>
    <row r="691" spans="13:13" x14ac:dyDescent="0.3">
      <c r="M691" s="96"/>
    </row>
    <row r="692" spans="13:13" x14ac:dyDescent="0.3">
      <c r="M692" s="96"/>
    </row>
    <row r="693" spans="13:13" x14ac:dyDescent="0.3">
      <c r="M693" s="96"/>
    </row>
    <row r="694" spans="13:13" x14ac:dyDescent="0.3">
      <c r="M694" s="96"/>
    </row>
    <row r="695" spans="13:13" x14ac:dyDescent="0.3">
      <c r="M695" s="96"/>
    </row>
    <row r="696" spans="13:13" x14ac:dyDescent="0.3">
      <c r="M696" s="96"/>
    </row>
    <row r="697" spans="13:13" x14ac:dyDescent="0.3">
      <c r="M697" s="96"/>
    </row>
    <row r="698" spans="13:13" x14ac:dyDescent="0.3">
      <c r="M698" s="96"/>
    </row>
    <row r="699" spans="13:13" x14ac:dyDescent="0.3">
      <c r="M699" s="96"/>
    </row>
    <row r="700" spans="13:13" x14ac:dyDescent="0.3">
      <c r="M700" s="96"/>
    </row>
    <row r="701" spans="13:13" x14ac:dyDescent="0.3">
      <c r="M701" s="96"/>
    </row>
    <row r="702" spans="13:13" x14ac:dyDescent="0.3">
      <c r="M702" s="96"/>
    </row>
    <row r="703" spans="13:13" x14ac:dyDescent="0.3">
      <c r="M703" s="96"/>
    </row>
    <row r="704" spans="13:13" x14ac:dyDescent="0.3">
      <c r="M704" s="96"/>
    </row>
    <row r="705" spans="13:13" x14ac:dyDescent="0.3">
      <c r="M705" s="96"/>
    </row>
    <row r="706" spans="13:13" x14ac:dyDescent="0.3">
      <c r="M706" s="96"/>
    </row>
    <row r="707" spans="13:13" x14ac:dyDescent="0.3">
      <c r="M707" s="96"/>
    </row>
    <row r="708" spans="13:13" x14ac:dyDescent="0.3">
      <c r="M708" s="96"/>
    </row>
    <row r="709" spans="13:13" x14ac:dyDescent="0.3">
      <c r="M709" s="96"/>
    </row>
    <row r="710" spans="13:13" x14ac:dyDescent="0.3">
      <c r="M710" s="96"/>
    </row>
    <row r="711" spans="13:13" x14ac:dyDescent="0.3">
      <c r="M711" s="96"/>
    </row>
    <row r="712" spans="13:13" x14ac:dyDescent="0.3">
      <c r="M712" s="96"/>
    </row>
    <row r="713" spans="13:13" x14ac:dyDescent="0.3">
      <c r="M713" s="96"/>
    </row>
    <row r="714" spans="13:13" x14ac:dyDescent="0.3">
      <c r="M714" s="96"/>
    </row>
    <row r="715" spans="13:13" x14ac:dyDescent="0.3">
      <c r="M715" s="96"/>
    </row>
    <row r="716" spans="13:13" x14ac:dyDescent="0.3">
      <c r="M716" s="96"/>
    </row>
    <row r="717" spans="13:13" x14ac:dyDescent="0.3">
      <c r="M717" s="96"/>
    </row>
    <row r="718" spans="13:13" x14ac:dyDescent="0.3">
      <c r="M718" s="96"/>
    </row>
    <row r="719" spans="13:13" x14ac:dyDescent="0.3">
      <c r="M719" s="96"/>
    </row>
    <row r="720" spans="13:13" x14ac:dyDescent="0.3">
      <c r="M720" s="96"/>
    </row>
    <row r="721" spans="13:13" x14ac:dyDescent="0.3">
      <c r="M721" s="96"/>
    </row>
    <row r="722" spans="13:13" x14ac:dyDescent="0.3">
      <c r="M722" s="96"/>
    </row>
    <row r="723" spans="13:13" x14ac:dyDescent="0.3">
      <c r="M723" s="96"/>
    </row>
    <row r="724" spans="13:13" x14ac:dyDescent="0.3">
      <c r="M724" s="96"/>
    </row>
    <row r="725" spans="13:13" x14ac:dyDescent="0.3">
      <c r="M725" s="96"/>
    </row>
    <row r="726" spans="13:13" x14ac:dyDescent="0.3">
      <c r="M726" s="96"/>
    </row>
    <row r="727" spans="13:13" x14ac:dyDescent="0.3">
      <c r="M727" s="96"/>
    </row>
    <row r="728" spans="13:13" x14ac:dyDescent="0.3">
      <c r="M728" s="96"/>
    </row>
    <row r="729" spans="13:13" x14ac:dyDescent="0.3">
      <c r="M729" s="96"/>
    </row>
    <row r="730" spans="13:13" x14ac:dyDescent="0.3">
      <c r="M730" s="96"/>
    </row>
    <row r="731" spans="13:13" x14ac:dyDescent="0.3">
      <c r="M731" s="96"/>
    </row>
    <row r="732" spans="13:13" x14ac:dyDescent="0.3">
      <c r="M732" s="96"/>
    </row>
    <row r="733" spans="13:13" x14ac:dyDescent="0.3">
      <c r="M733" s="96"/>
    </row>
    <row r="734" spans="13:13" x14ac:dyDescent="0.3">
      <c r="M734" s="96"/>
    </row>
    <row r="735" spans="13:13" x14ac:dyDescent="0.3">
      <c r="M735" s="96"/>
    </row>
    <row r="736" spans="13:13" x14ac:dyDescent="0.3">
      <c r="M736" s="96"/>
    </row>
    <row r="737" spans="13:13" x14ac:dyDescent="0.3">
      <c r="M737" s="96"/>
    </row>
    <row r="738" spans="13:13" x14ac:dyDescent="0.3">
      <c r="M738" s="96"/>
    </row>
    <row r="739" spans="13:13" x14ac:dyDescent="0.3">
      <c r="M739" s="96"/>
    </row>
    <row r="740" spans="13:13" x14ac:dyDescent="0.3">
      <c r="M740" s="96"/>
    </row>
    <row r="741" spans="13:13" x14ac:dyDescent="0.3">
      <c r="M741" s="96"/>
    </row>
    <row r="742" spans="13:13" x14ac:dyDescent="0.3">
      <c r="M742" s="96"/>
    </row>
    <row r="743" spans="13:13" x14ac:dyDescent="0.3">
      <c r="M743" s="96"/>
    </row>
    <row r="744" spans="13:13" x14ac:dyDescent="0.3">
      <c r="M744" s="96"/>
    </row>
    <row r="745" spans="13:13" x14ac:dyDescent="0.3">
      <c r="M745" s="96"/>
    </row>
    <row r="746" spans="13:13" x14ac:dyDescent="0.3">
      <c r="M746" s="96"/>
    </row>
    <row r="747" spans="13:13" x14ac:dyDescent="0.3">
      <c r="M747" s="96"/>
    </row>
    <row r="748" spans="13:13" x14ac:dyDescent="0.3">
      <c r="M748" s="96"/>
    </row>
  </sheetData>
  <sheetProtection sheet="1" formatColumns="0" formatRows="0"/>
  <mergeCells count="42">
    <mergeCell ref="M59:Q62"/>
    <mergeCell ref="F75:K77"/>
    <mergeCell ref="Q10:Q11"/>
    <mergeCell ref="R10:R11"/>
    <mergeCell ref="L10:L11"/>
    <mergeCell ref="M10:M11"/>
    <mergeCell ref="N10:N11"/>
    <mergeCell ref="O10:O11"/>
    <mergeCell ref="P10:P11"/>
    <mergeCell ref="J61:K61"/>
    <mergeCell ref="J69:K69"/>
    <mergeCell ref="J48:K48"/>
    <mergeCell ref="J65:K65"/>
    <mergeCell ref="J66:K66"/>
    <mergeCell ref="J67:K67"/>
    <mergeCell ref="J68:K68"/>
    <mergeCell ref="J62:K62"/>
    <mergeCell ref="J63:K63"/>
    <mergeCell ref="J64:K64"/>
    <mergeCell ref="J49:K49"/>
    <mergeCell ref="J50:K50"/>
    <mergeCell ref="J51:K51"/>
    <mergeCell ref="J52:K52"/>
    <mergeCell ref="J53:K53"/>
    <mergeCell ref="J54:K54"/>
    <mergeCell ref="J59:K59"/>
    <mergeCell ref="J60:K60"/>
    <mergeCell ref="A1:K3"/>
    <mergeCell ref="J44:K44"/>
    <mergeCell ref="J45:K45"/>
    <mergeCell ref="J46:K46"/>
    <mergeCell ref="J47:K47"/>
    <mergeCell ref="B7:C7"/>
    <mergeCell ref="B8:C8"/>
    <mergeCell ref="D10:F10"/>
    <mergeCell ref="G10:I10"/>
    <mergeCell ref="K28:P28"/>
    <mergeCell ref="B10:B12"/>
    <mergeCell ref="C10:C11"/>
    <mergeCell ref="J10:J11"/>
    <mergeCell ref="K10:K11"/>
    <mergeCell ref="M44:Q48"/>
  </mergeCells>
  <dataValidations count="5">
    <dataValidation type="whole" allowBlank="1" showInputMessage="1" showErrorMessage="1" sqref="G13:I22" xr:uid="{1854D4BD-DEC2-4ECF-883C-591B6CBBD8D3}">
      <formula1>0</formula1>
      <formula2>100</formula2>
    </dataValidation>
    <dataValidation type="list" allowBlank="1" showInputMessage="1" showErrorMessage="1" sqref="B8 C13:C22" xr:uid="{AAC44F9F-C643-4C13-A0BE-07A91CE038F5}">
      <formula1>Valstybes</formula1>
    </dataValidation>
    <dataValidation type="decimal" allowBlank="1" showInputMessage="1" showErrorMessage="1" sqref="N13:N22 P13:P22" xr:uid="{AA94FED6-0F83-493F-8E89-06728AFB2BAF}">
      <formula1>0</formula1>
      <formula2>1</formula2>
    </dataValidation>
    <dataValidation type="decimal" allowBlank="1" showInputMessage="1" showErrorMessage="1" sqref="H45:H54 H60:H69" xr:uid="{CD99560B-6DD2-4A33-A66E-04960D8B930D}">
      <formula1>0.001</formula1>
      <formula2>0.07</formula2>
    </dataValidation>
    <dataValidation type="whole" allowBlank="1" showInputMessage="1" showErrorMessage="1" sqref="D13:F22" xr:uid="{5617FC3A-737E-4B1E-B660-509769C0C812}">
      <formula1>0</formula1>
      <formula2>200</formula2>
    </dataValidation>
  </dataValidations>
  <hyperlinks>
    <hyperlink ref="F24" r:id="rId1" xr:uid="{D54A2E0A-3E7C-435F-BC84-DC8C729C4975}"/>
    <hyperlink ref="K28" r:id="rId2" xr:uid="{176B16EC-C577-4EB9-AC4F-9F87DB0FE326}"/>
    <hyperlink ref="D84:E84" r:id="rId3" display="Exchange rate (InforEuro) (europa.eu)" xr:uid="{1EBD678B-9A88-4F40-A513-412B3C055C68}"/>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Calculator </vt:lpstr>
      <vt:lpstr>Tarifai</vt:lpstr>
      <vt:lpstr>Valstybes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Justinavičiūtė</dc:creator>
  <cp:keywords/>
  <dc:description/>
  <cp:lastModifiedBy>Dalia Justinavičiūtė</cp:lastModifiedBy>
  <cp:revision/>
  <dcterms:created xsi:type="dcterms:W3CDTF">2022-09-23T10:35:32Z</dcterms:created>
  <dcterms:modified xsi:type="dcterms:W3CDTF">2023-01-11T16:13:15Z</dcterms:modified>
  <cp:category/>
  <cp:contentStatus/>
</cp:coreProperties>
</file>